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I:\LEPROF2.0\SITE2018\agenda\"/>
    </mc:Choice>
  </mc:AlternateContent>
  <xr:revisionPtr revIDLastSave="0" documentId="13_ncr:1_{E280FA7E-A4F8-4B58-9DEA-B1C11F7DEDF4}" xr6:coauthVersionLast="47" xr6:coauthVersionMax="47" xr10:uidLastSave="{00000000-0000-0000-0000-000000000000}"/>
  <bookViews>
    <workbookView xWindow="-120" yWindow="-120" windowWidth="30960" windowHeight="16920" tabRatio="985" activeTab="10" xr2:uid="{00000000-000D-0000-FFFF-FFFF00000000}"/>
  </bookViews>
  <sheets>
    <sheet name="Liste des élèves" sheetId="1" r:id="rId1"/>
    <sheet name="Eva. classe" sheetId="2" r:id="rId2"/>
    <sheet name="Eléments travaillés" sheetId="16" r:id="rId3"/>
    <sheet name="Commentaires" sheetId="3" r:id="rId4"/>
    <sheet name="Livret complet" sheetId="4" r:id="rId5"/>
    <sheet name="Profil classe" sheetId="5" r:id="rId6"/>
    <sheet name="Trimestre 1" sheetId="8" r:id="rId7"/>
    <sheet name="Trimestre 2" sheetId="9" r:id="rId8"/>
    <sheet name="Trimestre 3" sheetId="10" r:id="rId9"/>
    <sheet name="Suivis" sheetId="17" r:id="rId10"/>
    <sheet name="APC" sheetId="18" r:id="rId11"/>
  </sheets>
  <externalReferences>
    <externalReference r:id="rId12"/>
  </externalReferences>
  <definedNames>
    <definedName name="A">'Eva. classe'!$IN$109</definedName>
    <definedName name="Colombe">'Eva. classe'!$IN$109</definedName>
    <definedName name="Excel_BuiltIn__FilterDatabase_4">'Livret complet'!$AK$41:$AK$65</definedName>
    <definedName name="langage">'Eléments travaillés'!$L$25:$Q$27</definedName>
  </definedNames>
  <calcPr calcId="191029"/>
</workbook>
</file>

<file path=xl/calcChain.xml><?xml version="1.0" encoding="utf-8"?>
<calcChain xmlns="http://schemas.openxmlformats.org/spreadsheetml/2006/main">
  <c r="G45" i="18" l="1"/>
  <c r="G44" i="18"/>
  <c r="G43" i="18"/>
  <c r="G42" i="18"/>
  <c r="G41" i="18"/>
  <c r="G40" i="18"/>
  <c r="G39" i="18"/>
  <c r="G38" i="18"/>
  <c r="G37" i="18"/>
  <c r="G36" i="18"/>
  <c r="G35" i="18"/>
  <c r="G34" i="18"/>
  <c r="G33" i="18"/>
  <c r="G32" i="18"/>
  <c r="G31" i="18"/>
  <c r="G30" i="18"/>
  <c r="G29" i="18"/>
  <c r="G28" i="18"/>
  <c r="G27" i="18"/>
  <c r="G26" i="18"/>
  <c r="G25" i="18"/>
  <c r="G24" i="18"/>
  <c r="G23" i="18"/>
  <c r="G22" i="18"/>
  <c r="G21" i="18"/>
  <c r="G20" i="18"/>
  <c r="G19" i="18"/>
  <c r="G18" i="18"/>
  <c r="G17" i="18"/>
  <c r="G16" i="18"/>
  <c r="G15" i="18"/>
  <c r="G14" i="18"/>
  <c r="G13" i="18"/>
  <c r="G12" i="18"/>
  <c r="G11" i="18"/>
  <c r="G10" i="18"/>
  <c r="G9" i="18"/>
  <c r="G8" i="18"/>
  <c r="G7" i="18"/>
  <c r="G6" i="18"/>
  <c r="G46" i="18" l="1"/>
  <c r="G13" i="1"/>
  <c r="G14" i="1"/>
  <c r="E17" i="1" l="1"/>
  <c r="E18" i="1"/>
  <c r="E19" i="1"/>
  <c r="E20" i="1"/>
  <c r="E21" i="1"/>
  <c r="U198" i="4"/>
  <c r="T198" i="4"/>
  <c r="S198" i="4"/>
  <c r="H11" i="2" l="1"/>
  <c r="BP11" i="2"/>
  <c r="AL11" i="2"/>
  <c r="BO11" i="2"/>
  <c r="G11" i="2"/>
  <c r="AK11" i="2"/>
  <c r="BQ11" i="2"/>
  <c r="I11" i="2"/>
  <c r="AM11" i="2"/>
  <c r="AO11" i="2"/>
  <c r="BS11" i="2"/>
  <c r="K11" i="2"/>
  <c r="AN11" i="2"/>
  <c r="BR11" i="2"/>
  <c r="J11" i="2"/>
  <c r="E2" i="17"/>
  <c r="D2" i="17"/>
  <c r="C2" i="17"/>
  <c r="N18" i="1"/>
  <c r="N17" i="1"/>
  <c r="O2" i="5"/>
  <c r="AG8" i="5"/>
  <c r="AH8" i="5"/>
  <c r="AI8" i="5"/>
  <c r="AJ8" i="5"/>
  <c r="AK8" i="5"/>
  <c r="AL8" i="5"/>
  <c r="AM8" i="5"/>
  <c r="AD3" i="3"/>
  <c r="AD4" i="3"/>
  <c r="AD5" i="3"/>
  <c r="AD6" i="3"/>
  <c r="AD7" i="3"/>
  <c r="AD8" i="3"/>
  <c r="AD9" i="3"/>
  <c r="AD10" i="3"/>
  <c r="AD11" i="3"/>
  <c r="AD12" i="3"/>
  <c r="AD13" i="3"/>
  <c r="AD14" i="3"/>
  <c r="AD15" i="3"/>
  <c r="AD16" i="3"/>
  <c r="AD17" i="3"/>
  <c r="AD18" i="3"/>
  <c r="AD19" i="3"/>
  <c r="AD20" i="3"/>
  <c r="AD21" i="3"/>
  <c r="AD22" i="3"/>
  <c r="AD23" i="3"/>
  <c r="AD24" i="3"/>
  <c r="AD25" i="3"/>
  <c r="AD26" i="3"/>
  <c r="AD27" i="3"/>
  <c r="AD28" i="3"/>
  <c r="AD29" i="3"/>
  <c r="AD30" i="3"/>
  <c r="AD31" i="3"/>
  <c r="AD2" i="3"/>
  <c r="P3" i="3"/>
  <c r="P4" i="3"/>
  <c r="P5" i="3"/>
  <c r="P6" i="3"/>
  <c r="P7" i="3"/>
  <c r="P8" i="3"/>
  <c r="P9" i="3"/>
  <c r="P10" i="3"/>
  <c r="P11" i="3"/>
  <c r="P12" i="3"/>
  <c r="P13" i="3"/>
  <c r="P14" i="3"/>
  <c r="P15" i="3"/>
  <c r="P16" i="3"/>
  <c r="P17" i="3"/>
  <c r="P18" i="3"/>
  <c r="P19" i="3"/>
  <c r="P20" i="3"/>
  <c r="P21" i="3"/>
  <c r="P22" i="3"/>
  <c r="P23" i="3"/>
  <c r="P24" i="3"/>
  <c r="P25" i="3"/>
  <c r="P26" i="3"/>
  <c r="P27" i="3"/>
  <c r="P28" i="3"/>
  <c r="P29" i="3"/>
  <c r="P30" i="3"/>
  <c r="P31" i="3"/>
  <c r="P2" i="3"/>
  <c r="B3" i="3"/>
  <c r="B4" i="3"/>
  <c r="B5" i="3"/>
  <c r="B6" i="3"/>
  <c r="B7" i="3"/>
  <c r="B8" i="3"/>
  <c r="B9" i="3"/>
  <c r="B10" i="3"/>
  <c r="B11" i="3"/>
  <c r="B12" i="3"/>
  <c r="B13" i="3"/>
  <c r="B14" i="3"/>
  <c r="B15" i="3"/>
  <c r="B16" i="3"/>
  <c r="B17" i="3"/>
  <c r="B18" i="3"/>
  <c r="B19" i="3"/>
  <c r="B20" i="3"/>
  <c r="B21" i="3"/>
  <c r="B22" i="3"/>
  <c r="B23" i="3"/>
  <c r="B24" i="3"/>
  <c r="B25" i="3"/>
  <c r="B26" i="3"/>
  <c r="B27" i="3"/>
  <c r="B28" i="3"/>
  <c r="B29" i="3"/>
  <c r="B30" i="3"/>
  <c r="B31" i="3"/>
  <c r="B2" i="3"/>
  <c r="B198" i="10"/>
  <c r="B198" i="9"/>
  <c r="B198" i="8"/>
  <c r="S17" i="1" l="1"/>
  <c r="S18" i="1"/>
  <c r="AU3" i="10"/>
  <c r="AU3" i="9"/>
  <c r="O5" i="5"/>
  <c r="O4" i="5"/>
  <c r="O3" i="5"/>
  <c r="AU3" i="8"/>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13"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N19" i="1"/>
  <c r="S19" i="1" s="1"/>
  <c r="N20" i="1"/>
  <c r="S20" i="1" s="1"/>
  <c r="N21" i="1"/>
  <c r="S21" i="1" s="1"/>
  <c r="N22" i="1"/>
  <c r="S22" i="1" s="1"/>
  <c r="N23" i="1"/>
  <c r="S23" i="1" s="1"/>
  <c r="N24" i="1"/>
  <c r="S24" i="1" s="1"/>
  <c r="N25" i="1"/>
  <c r="S25" i="1" s="1"/>
  <c r="N26" i="1"/>
  <c r="S26" i="1" s="1"/>
  <c r="N27" i="1"/>
  <c r="S27" i="1" s="1"/>
  <c r="N28" i="1"/>
  <c r="S28" i="1" s="1"/>
  <c r="N29" i="1"/>
  <c r="S29" i="1" s="1"/>
  <c r="N30" i="1"/>
  <c r="S30" i="1" s="1"/>
  <c r="N31" i="1"/>
  <c r="S31" i="1" s="1"/>
  <c r="N32" i="1"/>
  <c r="S32" i="1" s="1"/>
  <c r="N33" i="1"/>
  <c r="S33" i="1" s="1"/>
  <c r="N34" i="1"/>
  <c r="S34" i="1" s="1"/>
  <c r="N35" i="1"/>
  <c r="S35" i="1" s="1"/>
  <c r="N36" i="1"/>
  <c r="S36" i="1" s="1"/>
  <c r="N37" i="1"/>
  <c r="S37" i="1" s="1"/>
  <c r="N38" i="1"/>
  <c r="S38" i="1" s="1"/>
  <c r="N39" i="1"/>
  <c r="S39" i="1" s="1"/>
  <c r="N40" i="1"/>
  <c r="S40" i="1" s="1"/>
  <c r="N41" i="1"/>
  <c r="S41" i="1" s="1"/>
  <c r="N42" i="1"/>
  <c r="S42" i="1" s="1"/>
  <c r="N13" i="1"/>
  <c r="S13" i="1" s="1"/>
  <c r="N14" i="1"/>
  <c r="S14" i="1" s="1"/>
  <c r="N15" i="1"/>
  <c r="S15" i="1" s="1"/>
  <c r="N16" i="1"/>
  <c r="S16" i="1" s="1"/>
  <c r="E14" i="1"/>
  <c r="E15" i="1"/>
  <c r="E16" i="1"/>
  <c r="E22" i="1"/>
  <c r="E23" i="1"/>
  <c r="E24" i="1"/>
  <c r="E25" i="1"/>
  <c r="E26" i="1"/>
  <c r="E27" i="1"/>
  <c r="E28" i="1"/>
  <c r="E29" i="1"/>
  <c r="E30" i="1"/>
  <c r="E31" i="1"/>
  <c r="E32" i="1"/>
  <c r="E33" i="1"/>
  <c r="E34" i="1"/>
  <c r="E35" i="1"/>
  <c r="E36" i="1"/>
  <c r="E37" i="1"/>
  <c r="E38" i="1"/>
  <c r="E39" i="1"/>
  <c r="E40" i="1"/>
  <c r="E41" i="1"/>
  <c r="E42" i="1"/>
  <c r="E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13" i="1"/>
  <c r="Q2" i="5" l="1"/>
  <c r="Q4" i="5"/>
  <c r="Q5" i="5"/>
  <c r="Q3" i="5"/>
  <c r="E11" i="2"/>
  <c r="BM11" i="2"/>
  <c r="AI11" i="2"/>
  <c r="BN11" i="2"/>
  <c r="AJ11" i="2"/>
  <c r="F11" i="2"/>
  <c r="C11" i="2"/>
  <c r="BK11" i="2"/>
  <c r="AG11" i="2"/>
  <c r="BL11" i="2"/>
  <c r="AH11" i="2"/>
  <c r="V11" i="2"/>
  <c r="AZ11" i="2"/>
  <c r="CD11" i="2"/>
  <c r="N11" i="2"/>
  <c r="AR11" i="2"/>
  <c r="BV11" i="2"/>
  <c r="BC11" i="2"/>
  <c r="CG11" i="2"/>
  <c r="Y11" i="2"/>
  <c r="AU11" i="2"/>
  <c r="BY11" i="2"/>
  <c r="Q11" i="2"/>
  <c r="CJ11" i="2"/>
  <c r="AB11" i="2"/>
  <c r="BF11" i="2"/>
  <c r="AE11" i="2"/>
  <c r="BI11" i="2"/>
  <c r="CM11" i="2"/>
  <c r="BE11" i="2"/>
  <c r="CI11" i="2"/>
  <c r="AA11" i="2"/>
  <c r="W11" i="2"/>
  <c r="BA11" i="2"/>
  <c r="CE11" i="2"/>
  <c r="CA11" i="2"/>
  <c r="AW11" i="2"/>
  <c r="S11" i="2"/>
  <c r="O11" i="2"/>
  <c r="AS11" i="2"/>
  <c r="BW11" i="2"/>
  <c r="BH11" i="2"/>
  <c r="AD11" i="2"/>
  <c r="CL11" i="2"/>
  <c r="BD11" i="2"/>
  <c r="CH11" i="2"/>
  <c r="Z11" i="2"/>
  <c r="AV11" i="2"/>
  <c r="BZ11" i="2"/>
  <c r="R11" i="2"/>
  <c r="CK11" i="2"/>
  <c r="AC11" i="2"/>
  <c r="BG11" i="2"/>
  <c r="CC11" i="2"/>
  <c r="U11" i="2"/>
  <c r="AY11" i="2"/>
  <c r="BU11" i="2"/>
  <c r="M11" i="2"/>
  <c r="AQ11" i="2"/>
  <c r="AF8" i="5"/>
  <c r="CN11" i="2"/>
  <c r="AF11" i="2"/>
  <c r="BJ11" i="2"/>
  <c r="CF11" i="2"/>
  <c r="X11" i="2"/>
  <c r="BB11" i="2"/>
  <c r="CB11" i="2"/>
  <c r="AX11" i="2"/>
  <c r="T11" i="2"/>
  <c r="BX11" i="2"/>
  <c r="P11" i="2"/>
  <c r="AT11" i="2"/>
  <c r="BT11" i="2"/>
  <c r="AP11" i="2"/>
  <c r="L11" i="2"/>
  <c r="D11" i="2"/>
  <c r="L215" i="9"/>
  <c r="L216" i="8"/>
  <c r="L215" i="8"/>
  <c r="J116" i="4"/>
  <c r="J116" i="9"/>
  <c r="J116" i="10"/>
  <c r="J116" i="8"/>
  <c r="L216" i="10" l="1"/>
  <c r="L215" i="10"/>
  <c r="L216" i="9"/>
  <c r="AH204" i="10" l="1"/>
  <c r="AH209" i="10"/>
  <c r="AH212" i="10"/>
  <c r="AH218" i="10"/>
  <c r="AH225" i="10"/>
  <c r="AH229" i="10"/>
  <c r="AH232" i="10"/>
  <c r="AF204" i="10"/>
  <c r="AF205" i="10"/>
  <c r="AH205" i="10" s="1"/>
  <c r="AF209" i="10"/>
  <c r="AF210" i="10"/>
  <c r="AH210" i="10" s="1"/>
  <c r="AF212" i="10"/>
  <c r="AF213" i="10"/>
  <c r="AH213" i="10" s="1"/>
  <c r="AF218" i="10"/>
  <c r="AF219" i="10"/>
  <c r="AH219" i="10" s="1"/>
  <c r="AF225" i="10"/>
  <c r="AF226" i="10"/>
  <c r="AH226" i="10" s="1"/>
  <c r="AF229" i="10"/>
  <c r="AF230" i="10"/>
  <c r="AH230" i="10" s="1"/>
  <c r="AF232" i="10"/>
  <c r="AF233" i="10"/>
  <c r="AH233" i="10" s="1"/>
  <c r="AH204" i="9"/>
  <c r="AJ204" i="9" s="1"/>
  <c r="AH205" i="9"/>
  <c r="AJ205" i="9" s="1"/>
  <c r="AH209" i="9"/>
  <c r="AJ209" i="9" s="1"/>
  <c r="AH210" i="9"/>
  <c r="AJ210" i="9" s="1"/>
  <c r="AH212" i="9"/>
  <c r="AJ212" i="9" s="1"/>
  <c r="AH213" i="9"/>
  <c r="AJ213" i="9" s="1"/>
  <c r="AH218" i="9"/>
  <c r="AJ218" i="9" s="1"/>
  <c r="AH219" i="9"/>
  <c r="AJ219" i="9" s="1"/>
  <c r="AH225" i="9"/>
  <c r="AJ225" i="9" s="1"/>
  <c r="AH226" i="9"/>
  <c r="AJ226" i="9" s="1"/>
  <c r="AH229" i="9"/>
  <c r="AJ229" i="9" s="1"/>
  <c r="AH230" i="9"/>
  <c r="AJ230" i="9" s="1"/>
  <c r="AH232" i="9"/>
  <c r="AJ232" i="9" s="1"/>
  <c r="AH233" i="9"/>
  <c r="AJ233" i="9" s="1"/>
  <c r="L214" i="9" l="1"/>
  <c r="Q204" i="10" l="1"/>
  <c r="Q205" i="10"/>
  <c r="Q209" i="10"/>
  <c r="Q218" i="10"/>
  <c r="Q229" i="10"/>
  <c r="Q225" i="10"/>
  <c r="Q226" i="10"/>
  <c r="Q230" i="10"/>
  <c r="Q232" i="10"/>
  <c r="Q233" i="10"/>
  <c r="Q210" i="10"/>
  <c r="Q212" i="10"/>
  <c r="Q213" i="10"/>
  <c r="Q219" i="10"/>
  <c r="Q212" i="9"/>
  <c r="Q213" i="9"/>
  <c r="Q225" i="9"/>
  <c r="Q226" i="9"/>
  <c r="Q204" i="9"/>
  <c r="Q205" i="9"/>
  <c r="Q209" i="9"/>
  <c r="Q210" i="9"/>
  <c r="Q218" i="9"/>
  <c r="Q219" i="9"/>
  <c r="Q229" i="9"/>
  <c r="Q230" i="9"/>
  <c r="Q232" i="9"/>
  <c r="Q233" i="9"/>
  <c r="Q199" i="10" l="1"/>
  <c r="AF203" i="4"/>
  <c r="AI203" i="4" s="1"/>
  <c r="AG203" i="4"/>
  <c r="AJ203" i="4" s="1"/>
  <c r="AF204" i="4"/>
  <c r="AI204" i="4" s="1"/>
  <c r="AG204" i="4"/>
  <c r="AJ204" i="4" s="1"/>
  <c r="AF208" i="4"/>
  <c r="AG208" i="4"/>
  <c r="AF209" i="4"/>
  <c r="AG209" i="4"/>
  <c r="AF211" i="4"/>
  <c r="AG211" i="4"/>
  <c r="AF212" i="4"/>
  <c r="AG212" i="4"/>
  <c r="AF217" i="4"/>
  <c r="AG217" i="4"/>
  <c r="AF218" i="4"/>
  <c r="AG218" i="4"/>
  <c r="AF224" i="4"/>
  <c r="AG224" i="4"/>
  <c r="AF225" i="4"/>
  <c r="AG225" i="4"/>
  <c r="AF228" i="4"/>
  <c r="AG228" i="4"/>
  <c r="AF229" i="4"/>
  <c r="AG229" i="4"/>
  <c r="AF231" i="4"/>
  <c r="AI231" i="4" s="1"/>
  <c r="AG231" i="4"/>
  <c r="AJ231" i="4" s="1"/>
  <c r="AF232" i="4"/>
  <c r="AI232" i="4" s="1"/>
  <c r="AG232" i="4"/>
  <c r="AJ232" i="4" s="1"/>
  <c r="L35" i="16" l="1"/>
  <c r="L36" i="16"/>
  <c r="L37" i="16"/>
  <c r="L38" i="16"/>
  <c r="L39" i="16"/>
  <c r="L40" i="16"/>
  <c r="L41" i="16"/>
  <c r="L42" i="16"/>
  <c r="L43" i="16"/>
  <c r="L44" i="16"/>
  <c r="L45" i="16"/>
  <c r="L46" i="16"/>
  <c r="L47" i="16"/>
  <c r="L48" i="16"/>
  <c r="L49" i="16"/>
  <c r="L50" i="16"/>
  <c r="L51" i="16"/>
  <c r="L52" i="16"/>
  <c r="L53" i="16"/>
  <c r="L54" i="16"/>
  <c r="L55" i="16"/>
  <c r="L56" i="16"/>
  <c r="L57" i="16"/>
  <c r="L58" i="16"/>
  <c r="L59" i="16"/>
  <c r="L60" i="16"/>
  <c r="L61" i="16"/>
  <c r="L62" i="16"/>
  <c r="L63" i="16"/>
  <c r="L64" i="16"/>
  <c r="L65" i="16"/>
  <c r="L66" i="16"/>
  <c r="L67" i="16"/>
  <c r="L68" i="16"/>
  <c r="L69" i="16"/>
  <c r="L70" i="16"/>
  <c r="L71" i="16"/>
  <c r="L72" i="16"/>
  <c r="L73" i="16"/>
  <c r="L74" i="16"/>
  <c r="L75" i="16"/>
  <c r="L76" i="16"/>
  <c r="L77" i="16"/>
  <c r="L78" i="16"/>
  <c r="L79" i="16"/>
  <c r="L80" i="16"/>
  <c r="L81" i="16"/>
  <c r="L82" i="16"/>
  <c r="L83" i="16"/>
  <c r="L84" i="16"/>
  <c r="L85" i="16"/>
  <c r="L86" i="16"/>
  <c r="L87" i="16"/>
  <c r="L88" i="16"/>
  <c r="L89" i="16"/>
  <c r="L90" i="16"/>
  <c r="L91" i="16"/>
  <c r="L92" i="16"/>
  <c r="L93" i="16"/>
  <c r="L94" i="16"/>
  <c r="L95" i="16"/>
  <c r="L96" i="16"/>
  <c r="L97" i="16"/>
  <c r="L98" i="16"/>
  <c r="L99" i="16"/>
  <c r="L100" i="16"/>
  <c r="L101" i="16"/>
  <c r="L102" i="16"/>
  <c r="L103" i="16"/>
  <c r="L104" i="16"/>
  <c r="L105" i="16"/>
  <c r="L106" i="16"/>
  <c r="L107" i="16"/>
  <c r="L108" i="16"/>
  <c r="L109" i="16"/>
  <c r="L110" i="16"/>
  <c r="L111" i="16"/>
  <c r="L112" i="16"/>
  <c r="L113" i="16"/>
  <c r="L114" i="16"/>
  <c r="L115" i="16"/>
  <c r="L116" i="16"/>
  <c r="L117" i="16"/>
  <c r="L118" i="16"/>
  <c r="L119" i="16"/>
  <c r="L120" i="16"/>
  <c r="L121" i="16"/>
  <c r="L122" i="16"/>
  <c r="L123" i="16"/>
  <c r="L124" i="16"/>
  <c r="L125" i="16"/>
  <c r="L126" i="16"/>
  <c r="L127" i="16"/>
  <c r="L128" i="16"/>
  <c r="L129" i="16"/>
  <c r="L130" i="16"/>
  <c r="L131" i="16"/>
  <c r="L132" i="16"/>
  <c r="L28" i="16"/>
  <c r="L29" i="16"/>
  <c r="L30" i="16"/>
  <c r="L31" i="16"/>
  <c r="L32" i="16"/>
  <c r="L33" i="16"/>
  <c r="L34" i="16"/>
  <c r="L27" i="16"/>
  <c r="L26" i="16"/>
  <c r="L25" i="16"/>
  <c r="L23" i="16"/>
  <c r="Q273" i="10" l="1"/>
  <c r="Q270" i="10"/>
  <c r="Q267" i="10"/>
  <c r="L273" i="10"/>
  <c r="L270" i="10"/>
  <c r="L267" i="10"/>
  <c r="Q274" i="9"/>
  <c r="Q271" i="9"/>
  <c r="Q268" i="9"/>
  <c r="L274" i="9"/>
  <c r="L271" i="9"/>
  <c r="L268" i="9"/>
  <c r="Q273" i="8"/>
  <c r="Q270" i="8"/>
  <c r="Q267" i="8"/>
  <c r="L273" i="8"/>
  <c r="L270" i="8"/>
  <c r="L267" i="8"/>
  <c r="AL72" i="10"/>
  <c r="AL71" i="10"/>
  <c r="AL70" i="10"/>
  <c r="AL69" i="10"/>
  <c r="AL68" i="10"/>
  <c r="AL67" i="10"/>
  <c r="AL66" i="10"/>
  <c r="AL65" i="10"/>
  <c r="AL64" i="10"/>
  <c r="AL63" i="10"/>
  <c r="AL62" i="10"/>
  <c r="AL61" i="10"/>
  <c r="AL60" i="10"/>
  <c r="AL59" i="10"/>
  <c r="AL58" i="10"/>
  <c r="AL57" i="10"/>
  <c r="AL56" i="10"/>
  <c r="AL55" i="10"/>
  <c r="AL54" i="10"/>
  <c r="AL53" i="10"/>
  <c r="AL52" i="10"/>
  <c r="AL51" i="10"/>
  <c r="AL50" i="10"/>
  <c r="AL49" i="10"/>
  <c r="AL48" i="10"/>
  <c r="AL47" i="10"/>
  <c r="AL46" i="10"/>
  <c r="AL45" i="10"/>
  <c r="AL44" i="10"/>
  <c r="AL43" i="10"/>
  <c r="AM72" i="9"/>
  <c r="AM71" i="9"/>
  <c r="AM70" i="9"/>
  <c r="AM69" i="9"/>
  <c r="AM68" i="9"/>
  <c r="AM67" i="9"/>
  <c r="AM66" i="9"/>
  <c r="AM65" i="9"/>
  <c r="AM64" i="9"/>
  <c r="AM63" i="9"/>
  <c r="AM62" i="9"/>
  <c r="AM61" i="9"/>
  <c r="AM60" i="9"/>
  <c r="AM59" i="9"/>
  <c r="AM58" i="9"/>
  <c r="AM57" i="9"/>
  <c r="AM56" i="9"/>
  <c r="AM55" i="9"/>
  <c r="AM54" i="9"/>
  <c r="AM53" i="9"/>
  <c r="AM52" i="9"/>
  <c r="AM51" i="9"/>
  <c r="AM50" i="9"/>
  <c r="AM49" i="9"/>
  <c r="AM48" i="9"/>
  <c r="AM47" i="9"/>
  <c r="AM46" i="9"/>
  <c r="AM45" i="9"/>
  <c r="AM44" i="9"/>
  <c r="AM43" i="9"/>
  <c r="AL72" i="8"/>
  <c r="AL71" i="8"/>
  <c r="AL70" i="8"/>
  <c r="AL69" i="8"/>
  <c r="AL68" i="8"/>
  <c r="AL67" i="8"/>
  <c r="AL66" i="8"/>
  <c r="AL65" i="8"/>
  <c r="AL64" i="8"/>
  <c r="AL63" i="8"/>
  <c r="AL62" i="8"/>
  <c r="AL61" i="8"/>
  <c r="AL60" i="8"/>
  <c r="AL59" i="8"/>
  <c r="AL58" i="8"/>
  <c r="AL57" i="8"/>
  <c r="AL56" i="8"/>
  <c r="AL55" i="8"/>
  <c r="AL54" i="8"/>
  <c r="AL53" i="8"/>
  <c r="AL52" i="8"/>
  <c r="AL51" i="8"/>
  <c r="AL50" i="8"/>
  <c r="AL49" i="8"/>
  <c r="AL48" i="8"/>
  <c r="AL47" i="8"/>
  <c r="AL46" i="8"/>
  <c r="AL45" i="8"/>
  <c r="AL44" i="8"/>
  <c r="AL43" i="8"/>
  <c r="J164" i="10"/>
  <c r="J163" i="10"/>
  <c r="J162" i="10"/>
  <c r="J161" i="10"/>
  <c r="J160" i="10"/>
  <c r="J157" i="10"/>
  <c r="J156" i="10"/>
  <c r="J155" i="10"/>
  <c r="J154" i="10"/>
  <c r="J151" i="10"/>
  <c r="J150" i="10"/>
  <c r="J149" i="10"/>
  <c r="J147" i="10"/>
  <c r="J146" i="10"/>
  <c r="J145" i="10"/>
  <c r="J144" i="10"/>
  <c r="J143" i="10"/>
  <c r="J142" i="10"/>
  <c r="J141" i="10"/>
  <c r="J140" i="10"/>
  <c r="J137" i="10"/>
  <c r="J136" i="10"/>
  <c r="J133" i="10"/>
  <c r="J132" i="10"/>
  <c r="J131" i="10"/>
  <c r="J130" i="10"/>
  <c r="J129" i="10"/>
  <c r="J128" i="10"/>
  <c r="J127" i="10"/>
  <c r="J126" i="10"/>
  <c r="J125" i="10"/>
  <c r="J124" i="10"/>
  <c r="J123" i="10"/>
  <c r="J122" i="10"/>
  <c r="J121" i="10"/>
  <c r="J120" i="10"/>
  <c r="A164" i="10"/>
  <c r="A163" i="10"/>
  <c r="A162" i="10"/>
  <c r="A161" i="10"/>
  <c r="A160" i="10"/>
  <c r="A159" i="10"/>
  <c r="A157" i="10"/>
  <c r="A156" i="10"/>
  <c r="A155" i="10"/>
  <c r="A154" i="10"/>
  <c r="A153" i="10"/>
  <c r="A151" i="10"/>
  <c r="A150" i="10"/>
  <c r="A147" i="10"/>
  <c r="A146" i="10"/>
  <c r="A145" i="10"/>
  <c r="A143" i="10"/>
  <c r="A142" i="10"/>
  <c r="A141" i="10"/>
  <c r="A139" i="10"/>
  <c r="A137" i="10"/>
  <c r="A136" i="10"/>
  <c r="A135" i="10"/>
  <c r="A133" i="10"/>
  <c r="A132" i="10"/>
  <c r="A131" i="10"/>
  <c r="A130" i="10"/>
  <c r="A129" i="10"/>
  <c r="A128" i="10"/>
  <c r="A126" i="10"/>
  <c r="A125" i="10"/>
  <c r="A124" i="10"/>
  <c r="A123" i="10"/>
  <c r="A122" i="10"/>
  <c r="A121" i="10"/>
  <c r="A119" i="10"/>
  <c r="J115" i="10"/>
  <c r="J114" i="10"/>
  <c r="J113" i="10"/>
  <c r="J112" i="10"/>
  <c r="J111" i="10"/>
  <c r="J108" i="10"/>
  <c r="J107" i="10"/>
  <c r="J106" i="10"/>
  <c r="J105" i="10"/>
  <c r="J102" i="10"/>
  <c r="J101" i="10"/>
  <c r="J100" i="10"/>
  <c r="J99" i="10"/>
  <c r="J98" i="10"/>
  <c r="J97" i="10"/>
  <c r="J96" i="10"/>
  <c r="J95" i="10"/>
  <c r="J94" i="10"/>
  <c r="J92" i="10"/>
  <c r="J91" i="10"/>
  <c r="J90" i="10"/>
  <c r="J89" i="10"/>
  <c r="J88" i="10"/>
  <c r="J86" i="10"/>
  <c r="J85" i="10"/>
  <c r="J84" i="10"/>
  <c r="J83" i="10"/>
  <c r="J82" i="10"/>
  <c r="J81" i="10"/>
  <c r="J80" i="10"/>
  <c r="J79" i="10"/>
  <c r="J78" i="10"/>
  <c r="J77" i="10"/>
  <c r="J76" i="10"/>
  <c r="J75" i="10"/>
  <c r="A115" i="10"/>
  <c r="A114" i="10"/>
  <c r="A113" i="10"/>
  <c r="A112" i="10"/>
  <c r="A111" i="10"/>
  <c r="A110" i="10"/>
  <c r="A108" i="10"/>
  <c r="A107" i="10"/>
  <c r="A106" i="10"/>
  <c r="A105" i="10"/>
  <c r="A104" i="10"/>
  <c r="A102" i="10"/>
  <c r="A101" i="10"/>
  <c r="A100" i="10"/>
  <c r="A99" i="10"/>
  <c r="A98" i="10"/>
  <c r="A97" i="10"/>
  <c r="A96" i="10"/>
  <c r="A95" i="10"/>
  <c r="A92" i="10"/>
  <c r="A91" i="10"/>
  <c r="A90" i="10"/>
  <c r="A89" i="10"/>
  <c r="A86" i="10"/>
  <c r="A85" i="10"/>
  <c r="A84" i="10"/>
  <c r="A83" i="10"/>
  <c r="A82" i="10"/>
  <c r="A81" i="10"/>
  <c r="A80" i="10"/>
  <c r="A79" i="10"/>
  <c r="A78" i="10"/>
  <c r="A77" i="10"/>
  <c r="A74" i="10"/>
  <c r="A68" i="10"/>
  <c r="A67" i="10"/>
  <c r="A66" i="10"/>
  <c r="A65" i="10"/>
  <c r="A64" i="10"/>
  <c r="A63" i="10"/>
  <c r="A62" i="10"/>
  <c r="A61" i="10"/>
  <c r="A60" i="10"/>
  <c r="A59" i="10"/>
  <c r="A58" i="10"/>
  <c r="A57" i="10"/>
  <c r="A56" i="10"/>
  <c r="A55" i="10"/>
  <c r="A54" i="10"/>
  <c r="A51" i="10"/>
  <c r="A50" i="10"/>
  <c r="A49" i="10"/>
  <c r="A46" i="10"/>
  <c r="A45" i="10"/>
  <c r="A44" i="10"/>
  <c r="A43" i="10"/>
  <c r="A42" i="10"/>
  <c r="A41" i="10"/>
  <c r="A40" i="10"/>
  <c r="A39" i="10"/>
  <c r="A38" i="10"/>
  <c r="A37" i="10"/>
  <c r="A33" i="10"/>
  <c r="A32" i="10"/>
  <c r="A31" i="10"/>
  <c r="J68" i="10"/>
  <c r="J67" i="10"/>
  <c r="J66" i="10"/>
  <c r="J65" i="10"/>
  <c r="J64" i="10"/>
  <c r="J63" i="10"/>
  <c r="J62" i="10"/>
  <c r="J61" i="10"/>
  <c r="J60" i="10"/>
  <c r="J59" i="10"/>
  <c r="J58" i="10"/>
  <c r="J57" i="10"/>
  <c r="J56" i="10"/>
  <c r="J55" i="10"/>
  <c r="J54" i="10"/>
  <c r="J53" i="10"/>
  <c r="J51" i="10"/>
  <c r="J50" i="10"/>
  <c r="J49" i="10"/>
  <c r="J48" i="10"/>
  <c r="J46" i="10"/>
  <c r="J45" i="10"/>
  <c r="J44" i="10"/>
  <c r="J43" i="10"/>
  <c r="J42" i="10"/>
  <c r="J41" i="10"/>
  <c r="J40" i="10"/>
  <c r="J39" i="10"/>
  <c r="J38" i="10"/>
  <c r="J37" i="10"/>
  <c r="J36" i="10"/>
  <c r="J35" i="10"/>
  <c r="J33" i="10"/>
  <c r="J32" i="10"/>
  <c r="J31" i="10"/>
  <c r="J30" i="10"/>
  <c r="S24" i="10"/>
  <c r="C20" i="10"/>
  <c r="A4" i="10"/>
  <c r="J164" i="9"/>
  <c r="J163" i="9"/>
  <c r="J162" i="9"/>
  <c r="J161" i="9"/>
  <c r="J160" i="9"/>
  <c r="J157" i="9"/>
  <c r="J156" i="9"/>
  <c r="J155" i="9"/>
  <c r="J154" i="9"/>
  <c r="J151" i="9"/>
  <c r="J150" i="9"/>
  <c r="J149" i="9"/>
  <c r="J147" i="9"/>
  <c r="J146" i="9"/>
  <c r="J145" i="9"/>
  <c r="J144" i="9"/>
  <c r="J143" i="9"/>
  <c r="J142" i="9"/>
  <c r="J141" i="9"/>
  <c r="J140" i="9"/>
  <c r="J137" i="9"/>
  <c r="J136" i="9"/>
  <c r="J133" i="9"/>
  <c r="J132" i="9"/>
  <c r="J131" i="9"/>
  <c r="J130" i="9"/>
  <c r="J129" i="9"/>
  <c r="J128" i="9"/>
  <c r="J127" i="9"/>
  <c r="J126" i="9"/>
  <c r="J125" i="9"/>
  <c r="J124" i="9"/>
  <c r="J123" i="9"/>
  <c r="J122" i="9"/>
  <c r="J121" i="9"/>
  <c r="J120" i="9"/>
  <c r="A164" i="9"/>
  <c r="A163" i="9"/>
  <c r="A162" i="9"/>
  <c r="A161" i="9"/>
  <c r="A160" i="9"/>
  <c r="A159" i="9"/>
  <c r="A157" i="9"/>
  <c r="A156" i="9"/>
  <c r="A155" i="9"/>
  <c r="A154" i="9"/>
  <c r="A153" i="9"/>
  <c r="A151" i="9"/>
  <c r="A150" i="9"/>
  <c r="A147" i="9"/>
  <c r="A146" i="9"/>
  <c r="A145" i="9"/>
  <c r="A143" i="9"/>
  <c r="A142" i="9"/>
  <c r="A141" i="9"/>
  <c r="A139" i="9"/>
  <c r="A137" i="9"/>
  <c r="A136" i="9"/>
  <c r="A135" i="9"/>
  <c r="A133" i="9"/>
  <c r="A132" i="9"/>
  <c r="A131" i="9"/>
  <c r="A130" i="9"/>
  <c r="A129" i="9"/>
  <c r="A128" i="9"/>
  <c r="A126" i="9"/>
  <c r="A125" i="9"/>
  <c r="A124" i="9"/>
  <c r="A123" i="9"/>
  <c r="A122" i="9"/>
  <c r="A121" i="9"/>
  <c r="A119" i="9"/>
  <c r="J115" i="9"/>
  <c r="J114" i="9"/>
  <c r="J113" i="9"/>
  <c r="J112" i="9"/>
  <c r="J111" i="9"/>
  <c r="J108" i="9"/>
  <c r="J107" i="9"/>
  <c r="J106" i="9"/>
  <c r="J105" i="9"/>
  <c r="J102" i="9"/>
  <c r="J101" i="9"/>
  <c r="J100" i="9"/>
  <c r="J99" i="9"/>
  <c r="J98" i="9"/>
  <c r="J97" i="9"/>
  <c r="J96" i="9"/>
  <c r="J95" i="9"/>
  <c r="J94" i="9"/>
  <c r="J92" i="9"/>
  <c r="J91" i="9"/>
  <c r="J90" i="9"/>
  <c r="J89" i="9"/>
  <c r="J88" i="9"/>
  <c r="J86" i="9"/>
  <c r="J85" i="9"/>
  <c r="J84" i="9"/>
  <c r="J83" i="9"/>
  <c r="J82" i="9"/>
  <c r="J81" i="9"/>
  <c r="J80" i="9"/>
  <c r="J79" i="9"/>
  <c r="J78" i="9"/>
  <c r="J77" i="9"/>
  <c r="J76" i="9"/>
  <c r="J75" i="9"/>
  <c r="A115" i="9"/>
  <c r="A114" i="9"/>
  <c r="A113" i="9"/>
  <c r="A112" i="9"/>
  <c r="A111" i="9"/>
  <c r="A110" i="9"/>
  <c r="A108" i="9"/>
  <c r="A107" i="9"/>
  <c r="A106" i="9"/>
  <c r="A105" i="9"/>
  <c r="A104" i="9"/>
  <c r="A102" i="9"/>
  <c r="A101" i="9"/>
  <c r="A100" i="9"/>
  <c r="A99" i="9"/>
  <c r="A98" i="9"/>
  <c r="A97" i="9"/>
  <c r="A96" i="9"/>
  <c r="A95" i="9"/>
  <c r="A92" i="9"/>
  <c r="A91" i="9"/>
  <c r="A90" i="9"/>
  <c r="A89" i="9"/>
  <c r="A86" i="9"/>
  <c r="A85" i="9"/>
  <c r="A84" i="9"/>
  <c r="A83" i="9"/>
  <c r="A82" i="9"/>
  <c r="A81" i="9"/>
  <c r="A80" i="9"/>
  <c r="A79" i="9"/>
  <c r="A78" i="9"/>
  <c r="A77" i="9"/>
  <c r="A74" i="9"/>
  <c r="A68" i="9"/>
  <c r="A67" i="9"/>
  <c r="A66" i="9"/>
  <c r="A65" i="9"/>
  <c r="A64" i="9"/>
  <c r="A63" i="9"/>
  <c r="A62" i="9"/>
  <c r="A61" i="9"/>
  <c r="A60" i="9"/>
  <c r="A59" i="9"/>
  <c r="A58" i="9"/>
  <c r="A57" i="9"/>
  <c r="A56" i="9"/>
  <c r="A55" i="9"/>
  <c r="A54" i="9"/>
  <c r="A51" i="9"/>
  <c r="A50" i="9"/>
  <c r="A49" i="9"/>
  <c r="A46" i="9"/>
  <c r="A45" i="9"/>
  <c r="A44" i="9"/>
  <c r="A43" i="9"/>
  <c r="A42" i="9"/>
  <c r="A41" i="9"/>
  <c r="A40" i="9"/>
  <c r="A39" i="9"/>
  <c r="A38" i="9"/>
  <c r="A37" i="9"/>
  <c r="A33" i="9"/>
  <c r="A32" i="9"/>
  <c r="A31" i="9"/>
  <c r="J68" i="9"/>
  <c r="J67" i="9"/>
  <c r="J66" i="9"/>
  <c r="J65" i="9"/>
  <c r="J64" i="9"/>
  <c r="J63" i="9"/>
  <c r="J62" i="9"/>
  <c r="J61" i="9"/>
  <c r="J60" i="9"/>
  <c r="J59" i="9"/>
  <c r="J58" i="9"/>
  <c r="J57" i="9"/>
  <c r="J56" i="9"/>
  <c r="J55" i="9"/>
  <c r="J54" i="9"/>
  <c r="J53" i="9"/>
  <c r="J51" i="9"/>
  <c r="J50" i="9"/>
  <c r="J49" i="9"/>
  <c r="J48" i="9"/>
  <c r="J46" i="9"/>
  <c r="J45" i="9"/>
  <c r="J44" i="9"/>
  <c r="J43" i="9"/>
  <c r="J42" i="9"/>
  <c r="J41" i="9"/>
  <c r="J40" i="9"/>
  <c r="J39" i="9"/>
  <c r="J38" i="9"/>
  <c r="J37" i="9"/>
  <c r="J36" i="9"/>
  <c r="J35" i="9"/>
  <c r="J33" i="9"/>
  <c r="J32" i="9"/>
  <c r="J31" i="9"/>
  <c r="J30" i="9"/>
  <c r="S24" i="9"/>
  <c r="K20" i="9"/>
  <c r="C20" i="9"/>
  <c r="A4" i="9"/>
  <c r="J164" i="8"/>
  <c r="J163" i="8"/>
  <c r="J162" i="8"/>
  <c r="J161" i="8"/>
  <c r="J160" i="8"/>
  <c r="J157" i="8"/>
  <c r="J156" i="8"/>
  <c r="J155" i="8"/>
  <c r="J154" i="8"/>
  <c r="J151" i="8"/>
  <c r="J150" i="8"/>
  <c r="J149" i="8"/>
  <c r="J147" i="8"/>
  <c r="J146" i="8"/>
  <c r="J145" i="8"/>
  <c r="J144" i="8"/>
  <c r="J143" i="8"/>
  <c r="J142" i="8"/>
  <c r="J141" i="8"/>
  <c r="J140" i="8"/>
  <c r="J137" i="8"/>
  <c r="J136" i="8"/>
  <c r="J133" i="8"/>
  <c r="J132" i="8"/>
  <c r="J131" i="8"/>
  <c r="J130" i="8"/>
  <c r="J129" i="8"/>
  <c r="J128" i="8"/>
  <c r="J127" i="8"/>
  <c r="J126" i="8"/>
  <c r="J125" i="8"/>
  <c r="J124" i="8"/>
  <c r="J123" i="8"/>
  <c r="J122" i="8"/>
  <c r="J121" i="8"/>
  <c r="J120" i="8"/>
  <c r="A164" i="8"/>
  <c r="A163" i="8"/>
  <c r="A162" i="8"/>
  <c r="A161" i="8"/>
  <c r="A160" i="8"/>
  <c r="A159" i="8"/>
  <c r="A157" i="8"/>
  <c r="A156" i="8"/>
  <c r="A155" i="8"/>
  <c r="A154" i="8"/>
  <c r="A153" i="8"/>
  <c r="A151" i="8"/>
  <c r="A150" i="8"/>
  <c r="A147" i="8"/>
  <c r="A146" i="8"/>
  <c r="A145" i="8"/>
  <c r="A143" i="8"/>
  <c r="A142" i="8"/>
  <c r="A141" i="8"/>
  <c r="A139" i="8"/>
  <c r="A137" i="8"/>
  <c r="A136" i="8"/>
  <c r="A135" i="8"/>
  <c r="A133" i="8"/>
  <c r="A132" i="8"/>
  <c r="A131" i="8"/>
  <c r="A130" i="8"/>
  <c r="A129" i="8"/>
  <c r="A128" i="8"/>
  <c r="A126" i="8"/>
  <c r="A125" i="8"/>
  <c r="A124" i="8"/>
  <c r="A123" i="8"/>
  <c r="A122" i="8"/>
  <c r="A121" i="8"/>
  <c r="A119" i="8"/>
  <c r="J115" i="8"/>
  <c r="J114" i="8"/>
  <c r="J113" i="8"/>
  <c r="J112" i="8"/>
  <c r="J111" i="8"/>
  <c r="J108" i="8"/>
  <c r="J107" i="8"/>
  <c r="J106" i="8"/>
  <c r="J105" i="8"/>
  <c r="J102" i="8"/>
  <c r="J101" i="8"/>
  <c r="J100" i="8"/>
  <c r="J99" i="8"/>
  <c r="J98" i="8"/>
  <c r="J97" i="8"/>
  <c r="J96" i="8"/>
  <c r="J95" i="8"/>
  <c r="J94" i="8"/>
  <c r="J92" i="8"/>
  <c r="J91" i="8"/>
  <c r="J90" i="8"/>
  <c r="J89" i="8"/>
  <c r="J88" i="8"/>
  <c r="J86" i="8"/>
  <c r="J85" i="8"/>
  <c r="J84" i="8"/>
  <c r="J83" i="8"/>
  <c r="J82" i="8"/>
  <c r="J81" i="8"/>
  <c r="J80" i="8"/>
  <c r="J79" i="8"/>
  <c r="J78" i="8"/>
  <c r="J77" i="8"/>
  <c r="J76" i="8"/>
  <c r="J75" i="8"/>
  <c r="A115" i="8"/>
  <c r="A114" i="8"/>
  <c r="A113" i="8"/>
  <c r="A112" i="8"/>
  <c r="A111" i="8"/>
  <c r="A110" i="8"/>
  <c r="A108" i="8"/>
  <c r="A107" i="8"/>
  <c r="A106" i="8"/>
  <c r="A105" i="8"/>
  <c r="A104" i="8"/>
  <c r="A102" i="8"/>
  <c r="A101" i="8"/>
  <c r="A100" i="8"/>
  <c r="A99" i="8"/>
  <c r="A98" i="8"/>
  <c r="A97" i="8"/>
  <c r="A96" i="8"/>
  <c r="A95" i="8"/>
  <c r="A92" i="8"/>
  <c r="A91" i="8"/>
  <c r="A90" i="8"/>
  <c r="A89" i="8"/>
  <c r="A86" i="8"/>
  <c r="A85" i="8"/>
  <c r="A84" i="8"/>
  <c r="A83" i="8"/>
  <c r="A82" i="8"/>
  <c r="A81" i="8"/>
  <c r="A80" i="8"/>
  <c r="A79" i="8"/>
  <c r="A78" i="8"/>
  <c r="A77" i="8"/>
  <c r="A74" i="8"/>
  <c r="A68" i="8"/>
  <c r="A67" i="8"/>
  <c r="A66" i="8"/>
  <c r="A65" i="8"/>
  <c r="A64" i="8"/>
  <c r="A63" i="8"/>
  <c r="A62" i="8"/>
  <c r="A61" i="8"/>
  <c r="A60" i="8"/>
  <c r="A59" i="8"/>
  <c r="A58" i="8"/>
  <c r="A57" i="8"/>
  <c r="A56" i="8"/>
  <c r="A55" i="8"/>
  <c r="A54" i="8"/>
  <c r="A51" i="8"/>
  <c r="A50" i="8"/>
  <c r="A49" i="8"/>
  <c r="A46" i="8"/>
  <c r="A45" i="8"/>
  <c r="A44" i="8"/>
  <c r="A43" i="8"/>
  <c r="A42" i="8"/>
  <c r="A41" i="8"/>
  <c r="A40" i="8"/>
  <c r="A39" i="8"/>
  <c r="A38" i="8"/>
  <c r="A37" i="8"/>
  <c r="A33" i="8"/>
  <c r="A32" i="8"/>
  <c r="A31" i="8"/>
  <c r="J68" i="8"/>
  <c r="J67" i="8"/>
  <c r="J66" i="8"/>
  <c r="J65" i="8"/>
  <c r="J64" i="8"/>
  <c r="J63" i="8"/>
  <c r="J62" i="8"/>
  <c r="J61" i="8"/>
  <c r="J60" i="8"/>
  <c r="J59" i="8"/>
  <c r="J58" i="8"/>
  <c r="J57" i="8"/>
  <c r="J56" i="8"/>
  <c r="J55" i="8"/>
  <c r="J54" i="8"/>
  <c r="J53" i="8"/>
  <c r="J51" i="8"/>
  <c r="J50" i="8"/>
  <c r="J49" i="8"/>
  <c r="J48" i="8"/>
  <c r="J46" i="8"/>
  <c r="J45" i="8"/>
  <c r="J44" i="8"/>
  <c r="J43" i="8"/>
  <c r="J42" i="8"/>
  <c r="J41" i="8"/>
  <c r="J40" i="8"/>
  <c r="J39" i="8"/>
  <c r="J38" i="8"/>
  <c r="J37" i="8"/>
  <c r="J36" i="8"/>
  <c r="J35" i="8"/>
  <c r="J33" i="8"/>
  <c r="J32" i="8"/>
  <c r="J31" i="8"/>
  <c r="J30" i="8"/>
  <c r="S24" i="8"/>
  <c r="C20" i="8"/>
  <c r="A4" i="8"/>
  <c r="B6" i="17" l="1"/>
  <c r="B7" i="17"/>
  <c r="B8" i="17"/>
  <c r="B9" i="17"/>
  <c r="B10" i="17"/>
  <c r="B11" i="17"/>
  <c r="B12" i="17"/>
  <c r="B13" i="17"/>
  <c r="B14" i="17"/>
  <c r="B15" i="17"/>
  <c r="B16" i="17"/>
  <c r="B17" i="17"/>
  <c r="B18" i="17"/>
  <c r="B19" i="17"/>
  <c r="B20" i="17"/>
  <c r="B21" i="17"/>
  <c r="B22" i="17"/>
  <c r="B23" i="17"/>
  <c r="B24" i="17"/>
  <c r="B25" i="17"/>
  <c r="B26" i="17"/>
  <c r="B27" i="17"/>
  <c r="B28" i="17"/>
  <c r="B29" i="17"/>
  <c r="B30" i="17"/>
  <c r="B31" i="17"/>
  <c r="B32" i="17"/>
  <c r="A4" i="17"/>
  <c r="A5" i="17" s="1"/>
  <c r="A6" i="17" s="1"/>
  <c r="A7" i="17" s="1"/>
  <c r="A8" i="17" s="1"/>
  <c r="A9" i="17" s="1"/>
  <c r="A10" i="17" s="1"/>
  <c r="A11" i="17" s="1"/>
  <c r="A12" i="17" s="1"/>
  <c r="A13" i="17" s="1"/>
  <c r="A14" i="17" s="1"/>
  <c r="A15" i="17" s="1"/>
  <c r="A16" i="17" s="1"/>
  <c r="A17" i="17" s="1"/>
  <c r="A18" i="17" s="1"/>
  <c r="A19" i="17" s="1"/>
  <c r="A20" i="17" s="1"/>
  <c r="A21" i="17" s="1"/>
  <c r="A22" i="17" s="1"/>
  <c r="A23" i="17" s="1"/>
  <c r="A24" i="17" s="1"/>
  <c r="A25" i="17" s="1"/>
  <c r="A26" i="17" s="1"/>
  <c r="A27" i="17" s="1"/>
  <c r="A28" i="17" s="1"/>
  <c r="A29" i="17" s="1"/>
  <c r="A30" i="17" s="1"/>
  <c r="A31" i="17" s="1"/>
  <c r="A32" i="17" s="1"/>
  <c r="B5" i="17"/>
  <c r="B4" i="17"/>
  <c r="B3" i="17"/>
  <c r="B251" i="10"/>
  <c r="B247" i="10"/>
  <c r="B243" i="10"/>
  <c r="B252" i="9"/>
  <c r="B248" i="9"/>
  <c r="B244" i="9"/>
  <c r="B251" i="8"/>
  <c r="B247" i="8"/>
  <c r="B243" i="8"/>
  <c r="L214" i="10" l="1"/>
  <c r="L231" i="10"/>
  <c r="L221" i="10"/>
  <c r="L220" i="10"/>
  <c r="L224" i="10"/>
  <c r="L223" i="10"/>
  <c r="L222" i="10"/>
  <c r="L217" i="10"/>
  <c r="L211" i="10"/>
  <c r="L208" i="10"/>
  <c r="L207" i="10"/>
  <c r="L206" i="10"/>
  <c r="L203" i="10"/>
  <c r="L202" i="10"/>
  <c r="L201" i="10"/>
  <c r="L200" i="10"/>
  <c r="L231" i="9"/>
  <c r="L221" i="9"/>
  <c r="L220" i="9"/>
  <c r="L224" i="9"/>
  <c r="L223" i="9"/>
  <c r="L222" i="9"/>
  <c r="L217" i="9"/>
  <c r="L211" i="9"/>
  <c r="L208" i="9"/>
  <c r="L207" i="9"/>
  <c r="L206" i="9"/>
  <c r="L219" i="9"/>
  <c r="L210" i="9"/>
  <c r="L203" i="9"/>
  <c r="L202" i="9"/>
  <c r="L201" i="9"/>
  <c r="L200" i="9"/>
  <c r="L214" i="8"/>
  <c r="L231" i="8"/>
  <c r="L221" i="8"/>
  <c r="L220" i="8"/>
  <c r="L224" i="8"/>
  <c r="L223" i="8"/>
  <c r="L222" i="8"/>
  <c r="L217" i="8"/>
  <c r="L211" i="8"/>
  <c r="L208" i="8"/>
  <c r="L207" i="8"/>
  <c r="L206" i="8"/>
  <c r="L200" i="8"/>
  <c r="L203" i="8"/>
  <c r="L202" i="8"/>
  <c r="L201" i="8"/>
  <c r="L210" i="8"/>
  <c r="B12" i="10"/>
  <c r="K20" i="10"/>
  <c r="B14" i="10"/>
  <c r="B11" i="10"/>
  <c r="B9" i="10"/>
  <c r="B14" i="9"/>
  <c r="B12" i="9"/>
  <c r="B11" i="9"/>
  <c r="B9" i="9"/>
  <c r="B14" i="8"/>
  <c r="B12" i="8"/>
  <c r="B11" i="8"/>
  <c r="B9" i="8"/>
  <c r="K20" i="8"/>
  <c r="K252" i="9" l="1"/>
  <c r="K248" i="9"/>
  <c r="K244" i="9"/>
  <c r="K251" i="10"/>
  <c r="K247" i="10"/>
  <c r="K243" i="10"/>
  <c r="K251" i="8"/>
  <c r="K247" i="8"/>
  <c r="K243" i="8"/>
  <c r="K250" i="4"/>
  <c r="R204" i="10"/>
  <c r="R205" i="10"/>
  <c r="R209" i="10"/>
  <c r="R210" i="10"/>
  <c r="R212" i="10"/>
  <c r="R213" i="10"/>
  <c r="R218" i="10"/>
  <c r="R219" i="10"/>
  <c r="R225" i="10"/>
  <c r="R226" i="10"/>
  <c r="R229" i="10"/>
  <c r="R230" i="10"/>
  <c r="R232" i="10"/>
  <c r="R233" i="10"/>
  <c r="S204" i="10"/>
  <c r="S205" i="10"/>
  <c r="S209" i="10"/>
  <c r="S210" i="10"/>
  <c r="S212" i="10"/>
  <c r="S213" i="10"/>
  <c r="S218" i="10"/>
  <c r="S219" i="10"/>
  <c r="S225" i="10"/>
  <c r="S226" i="10"/>
  <c r="S229" i="10"/>
  <c r="S230" i="10"/>
  <c r="S232" i="10"/>
  <c r="S233" i="10"/>
  <c r="T204" i="10"/>
  <c r="T205" i="10"/>
  <c r="T209" i="10"/>
  <c r="T210" i="10"/>
  <c r="T212" i="10"/>
  <c r="T213" i="10"/>
  <c r="T218" i="10"/>
  <c r="T219" i="10"/>
  <c r="T225" i="10"/>
  <c r="T226" i="10"/>
  <c r="T229" i="10"/>
  <c r="T230" i="10"/>
  <c r="T232" i="10"/>
  <c r="T233" i="10"/>
  <c r="U204" i="10"/>
  <c r="U205" i="10"/>
  <c r="U209" i="10"/>
  <c r="U210" i="10"/>
  <c r="U212" i="10"/>
  <c r="U213" i="10"/>
  <c r="U218" i="10"/>
  <c r="U219" i="10"/>
  <c r="U225" i="10"/>
  <c r="U226" i="10"/>
  <c r="U229" i="10"/>
  <c r="U230" i="10"/>
  <c r="U232" i="10"/>
  <c r="U233" i="10"/>
  <c r="R204" i="9"/>
  <c r="R205" i="9"/>
  <c r="R209" i="9"/>
  <c r="R210" i="9"/>
  <c r="R212" i="9"/>
  <c r="R213" i="9"/>
  <c r="R218" i="9"/>
  <c r="R219" i="9"/>
  <c r="R225" i="9"/>
  <c r="R226" i="9"/>
  <c r="R229" i="9"/>
  <c r="R230" i="9"/>
  <c r="R232" i="9"/>
  <c r="R233" i="9"/>
  <c r="S204" i="9"/>
  <c r="S205" i="9"/>
  <c r="S209" i="9"/>
  <c r="S210" i="9"/>
  <c r="S212" i="9"/>
  <c r="S213" i="9"/>
  <c r="S218" i="9"/>
  <c r="S219" i="9"/>
  <c r="S225" i="9"/>
  <c r="S226" i="9"/>
  <c r="S229" i="9"/>
  <c r="S230" i="9"/>
  <c r="S232" i="9"/>
  <c r="S233" i="9"/>
  <c r="T204" i="9"/>
  <c r="T205" i="9"/>
  <c r="T209" i="9"/>
  <c r="T210" i="9"/>
  <c r="T212" i="9"/>
  <c r="T213" i="9"/>
  <c r="T218" i="9"/>
  <c r="T219" i="9"/>
  <c r="T225" i="9"/>
  <c r="T226" i="9"/>
  <c r="T229" i="9"/>
  <c r="T230" i="9"/>
  <c r="T232" i="9"/>
  <c r="T233" i="9"/>
  <c r="U204" i="9"/>
  <c r="U205" i="9"/>
  <c r="U209" i="9"/>
  <c r="U210" i="9"/>
  <c r="U212" i="9"/>
  <c r="U213" i="9"/>
  <c r="U218" i="9"/>
  <c r="U219" i="9"/>
  <c r="U225" i="9"/>
  <c r="U226" i="9"/>
  <c r="U229" i="9"/>
  <c r="U230" i="9"/>
  <c r="U232" i="9"/>
  <c r="U233" i="9"/>
  <c r="I172" i="10"/>
  <c r="I169" i="10"/>
  <c r="H169" i="10"/>
  <c r="G169" i="10"/>
  <c r="F169" i="10"/>
  <c r="I168" i="10"/>
  <c r="H168" i="10"/>
  <c r="G168" i="10"/>
  <c r="F168" i="10"/>
  <c r="I117" i="10"/>
  <c r="I72" i="10"/>
  <c r="S72" i="10"/>
  <c r="B277" i="10" s="1"/>
  <c r="K24" i="10"/>
  <c r="I172" i="9"/>
  <c r="I169" i="9"/>
  <c r="H169" i="9"/>
  <c r="G169" i="9"/>
  <c r="F169" i="9"/>
  <c r="I168" i="9"/>
  <c r="H168" i="9"/>
  <c r="G168" i="9"/>
  <c r="F168" i="9"/>
  <c r="I117" i="9"/>
  <c r="I72" i="9"/>
  <c r="S72" i="9"/>
  <c r="B277" i="9" s="1"/>
  <c r="K24" i="9"/>
  <c r="U233" i="8"/>
  <c r="T233" i="8"/>
  <c r="S233" i="8"/>
  <c r="R233" i="8"/>
  <c r="U232" i="8"/>
  <c r="T232" i="8"/>
  <c r="S232" i="8"/>
  <c r="R232" i="8"/>
  <c r="U230" i="8"/>
  <c r="T230" i="8"/>
  <c r="S230" i="8"/>
  <c r="R230" i="8"/>
  <c r="U229" i="8"/>
  <c r="T229" i="8"/>
  <c r="S229" i="8"/>
  <c r="R229" i="8"/>
  <c r="U226" i="8"/>
  <c r="T226" i="8"/>
  <c r="S226" i="8"/>
  <c r="R226" i="8"/>
  <c r="U225" i="8"/>
  <c r="T225" i="8"/>
  <c r="S225" i="8"/>
  <c r="R225" i="8"/>
  <c r="U219" i="8"/>
  <c r="T219" i="8"/>
  <c r="S219" i="8"/>
  <c r="R219" i="8"/>
  <c r="U218" i="8"/>
  <c r="T218" i="8"/>
  <c r="S218" i="8"/>
  <c r="R218" i="8"/>
  <c r="U213" i="8"/>
  <c r="T213" i="8"/>
  <c r="S213" i="8"/>
  <c r="R213" i="8"/>
  <c r="U212" i="8"/>
  <c r="T212" i="8"/>
  <c r="S212" i="8"/>
  <c r="R212" i="8"/>
  <c r="U210" i="8"/>
  <c r="T210" i="8"/>
  <c r="S210" i="8"/>
  <c r="R210" i="8"/>
  <c r="U209" i="8"/>
  <c r="T209" i="8"/>
  <c r="S209" i="8"/>
  <c r="R209" i="8"/>
  <c r="U205" i="8"/>
  <c r="T205" i="8"/>
  <c r="S205" i="8"/>
  <c r="R205" i="8"/>
  <c r="U204" i="8"/>
  <c r="T204" i="8"/>
  <c r="S204" i="8"/>
  <c r="R204" i="8"/>
  <c r="I172" i="8"/>
  <c r="I169" i="8"/>
  <c r="H169" i="8"/>
  <c r="G169" i="8"/>
  <c r="F169" i="8"/>
  <c r="I168" i="8"/>
  <c r="H168" i="8"/>
  <c r="G168" i="8"/>
  <c r="F168" i="8"/>
  <c r="I117" i="8"/>
  <c r="I72" i="8"/>
  <c r="S72" i="8"/>
  <c r="B276" i="8" s="1"/>
  <c r="K24" i="8"/>
  <c r="K72" i="10" l="1"/>
  <c r="K117" i="10" s="1"/>
  <c r="K72" i="9"/>
  <c r="K172" i="9" s="1"/>
  <c r="K72" i="8"/>
  <c r="K172" i="8" s="1"/>
  <c r="P240" i="10"/>
  <c r="S172" i="10"/>
  <c r="S117" i="10"/>
  <c r="P241" i="9"/>
  <c r="S172" i="9"/>
  <c r="S117" i="9"/>
  <c r="P240" i="8"/>
  <c r="S172" i="8"/>
  <c r="S117" i="8"/>
  <c r="B240" i="10" l="1"/>
  <c r="K172" i="10"/>
  <c r="B241" i="9"/>
  <c r="K117" i="9"/>
  <c r="K117" i="8"/>
  <c r="B240" i="8"/>
  <c r="K258" i="4" l="1"/>
  <c r="K257" i="4"/>
  <c r="K256" i="4"/>
  <c r="K255" i="4"/>
  <c r="B255" i="4"/>
  <c r="A4" i="3" l="1"/>
  <c r="A5" i="3"/>
  <c r="A6" i="3"/>
  <c r="A7" i="3"/>
  <c r="A8" i="3"/>
  <c r="A9" i="3"/>
  <c r="A10" i="3"/>
  <c r="A11" i="3"/>
  <c r="A12" i="3"/>
  <c r="A13" i="3"/>
  <c r="A14" i="3"/>
  <c r="A15" i="3"/>
  <c r="A16" i="3"/>
  <c r="A17" i="3"/>
  <c r="A18" i="3"/>
  <c r="A19" i="3"/>
  <c r="A20" i="3"/>
  <c r="A21" i="3"/>
  <c r="A22" i="3"/>
  <c r="A23" i="3"/>
  <c r="A24" i="3"/>
  <c r="A25" i="3"/>
  <c r="A26" i="3"/>
  <c r="A27" i="3"/>
  <c r="A28" i="3"/>
  <c r="A29" i="3"/>
  <c r="A30" i="3"/>
  <c r="A31" i="3"/>
  <c r="A3" i="3"/>
  <c r="A2" i="3"/>
  <c r="AK72" i="4" l="1"/>
  <c r="AK70" i="4"/>
  <c r="AK71" i="4"/>
  <c r="AK54" i="4"/>
  <c r="AK55" i="4"/>
  <c r="AK56" i="4"/>
  <c r="AK57" i="4"/>
  <c r="AK58" i="4"/>
  <c r="AK59" i="4"/>
  <c r="AK60" i="4"/>
  <c r="AK61" i="4"/>
  <c r="AK62" i="4"/>
  <c r="AK63" i="4"/>
  <c r="AK64" i="4"/>
  <c r="AK65" i="4"/>
  <c r="AK66" i="4"/>
  <c r="AK67" i="4"/>
  <c r="AK68" i="4"/>
  <c r="AK69" i="4"/>
  <c r="AK53" i="4"/>
  <c r="AK52" i="4"/>
  <c r="AK51" i="4"/>
  <c r="AK50" i="4"/>
  <c r="AK49" i="4"/>
  <c r="AK48" i="4"/>
  <c r="AK47" i="4"/>
  <c r="AK46" i="4"/>
  <c r="AK45" i="4"/>
  <c r="AK44" i="4"/>
  <c r="AK43" i="4"/>
  <c r="L9" i="4" l="1"/>
  <c r="L264" i="4" l="1"/>
  <c r="L267" i="4"/>
  <c r="L270" i="4"/>
  <c r="Q270" i="4"/>
  <c r="Q267" i="4"/>
  <c r="Q264" i="4"/>
  <c r="C20" i="4" l="1"/>
  <c r="L25" i="1" l="1"/>
  <c r="L24" i="1"/>
  <c r="B12" i="4" l="1"/>
  <c r="K20" i="4"/>
  <c r="B14" i="4"/>
  <c r="B11" i="4"/>
  <c r="K254" i="4"/>
  <c r="K253" i="4"/>
  <c r="K252" i="4"/>
  <c r="K249" i="4"/>
  <c r="K248" i="4"/>
  <c r="K247" i="4"/>
  <c r="K251" i="4"/>
  <c r="B251" i="4"/>
  <c r="B247" i="4"/>
  <c r="A4" i="4"/>
  <c r="K24" i="4"/>
  <c r="S24" i="4"/>
  <c r="S72" i="4" s="1"/>
  <c r="J30" i="4"/>
  <c r="A31" i="4"/>
  <c r="J31" i="4"/>
  <c r="A32" i="4"/>
  <c r="J32" i="4"/>
  <c r="A33" i="4"/>
  <c r="J33" i="4"/>
  <c r="J35" i="4"/>
  <c r="J36" i="4"/>
  <c r="A37" i="4"/>
  <c r="J37" i="4"/>
  <c r="A38" i="4"/>
  <c r="J38" i="4"/>
  <c r="A39" i="4"/>
  <c r="J39" i="4"/>
  <c r="A40" i="4"/>
  <c r="J40" i="4"/>
  <c r="A41" i="4"/>
  <c r="J41" i="4"/>
  <c r="A42" i="4"/>
  <c r="J42" i="4"/>
  <c r="A43" i="4"/>
  <c r="J43" i="4"/>
  <c r="A44" i="4"/>
  <c r="J44" i="4"/>
  <c r="A45" i="4"/>
  <c r="J45" i="4"/>
  <c r="A46" i="4"/>
  <c r="J46" i="4"/>
  <c r="J48" i="4"/>
  <c r="A49" i="4"/>
  <c r="J49" i="4"/>
  <c r="A50" i="4"/>
  <c r="J50" i="4"/>
  <c r="A51" i="4"/>
  <c r="J51" i="4"/>
  <c r="J53" i="4"/>
  <c r="A54" i="4"/>
  <c r="J54" i="4"/>
  <c r="A55" i="4"/>
  <c r="J55" i="4"/>
  <c r="A56" i="4"/>
  <c r="J56" i="4"/>
  <c r="A57" i="4"/>
  <c r="J57" i="4"/>
  <c r="A58" i="4"/>
  <c r="J58" i="4"/>
  <c r="A59" i="4"/>
  <c r="J59" i="4"/>
  <c r="A60" i="4"/>
  <c r="J60" i="4"/>
  <c r="A61" i="4"/>
  <c r="J61" i="4"/>
  <c r="A62" i="4"/>
  <c r="J62" i="4"/>
  <c r="A63" i="4"/>
  <c r="J63" i="4"/>
  <c r="A64" i="4"/>
  <c r="J64" i="4"/>
  <c r="A65" i="4"/>
  <c r="J65" i="4"/>
  <c r="A66" i="4"/>
  <c r="J66" i="4"/>
  <c r="A67" i="4"/>
  <c r="J67" i="4"/>
  <c r="A68" i="4"/>
  <c r="J68" i="4"/>
  <c r="I72" i="4"/>
  <c r="A74" i="4"/>
  <c r="J75" i="4"/>
  <c r="J76" i="4"/>
  <c r="A77" i="4"/>
  <c r="J77" i="4"/>
  <c r="A78" i="4"/>
  <c r="J78" i="4"/>
  <c r="A79" i="4"/>
  <c r="J79" i="4"/>
  <c r="A80" i="4"/>
  <c r="J80" i="4"/>
  <c r="A81" i="4"/>
  <c r="J81" i="4"/>
  <c r="A82" i="4"/>
  <c r="J82" i="4"/>
  <c r="A83" i="4"/>
  <c r="J83" i="4"/>
  <c r="A84" i="4"/>
  <c r="J84" i="4"/>
  <c r="A85" i="4"/>
  <c r="J85" i="4"/>
  <c r="A86" i="4"/>
  <c r="J86" i="4"/>
  <c r="J88" i="4"/>
  <c r="A89" i="4"/>
  <c r="J89" i="4"/>
  <c r="A90" i="4"/>
  <c r="J90" i="4"/>
  <c r="A91" i="4"/>
  <c r="J91" i="4"/>
  <c r="A92" i="4"/>
  <c r="J92" i="4"/>
  <c r="J94" i="4"/>
  <c r="A95" i="4"/>
  <c r="J95" i="4"/>
  <c r="A96" i="4"/>
  <c r="J96" i="4"/>
  <c r="A97" i="4"/>
  <c r="J97" i="4"/>
  <c r="A98" i="4"/>
  <c r="J98" i="4"/>
  <c r="A99" i="4"/>
  <c r="J99" i="4"/>
  <c r="A100" i="4"/>
  <c r="J100" i="4"/>
  <c r="A101" i="4"/>
  <c r="J101" i="4"/>
  <c r="A102" i="4"/>
  <c r="J102" i="4"/>
  <c r="A104" i="4"/>
  <c r="A105" i="4"/>
  <c r="J105" i="4"/>
  <c r="A106" i="4"/>
  <c r="J106" i="4"/>
  <c r="A107" i="4"/>
  <c r="J107" i="4"/>
  <c r="A108" i="4"/>
  <c r="J108" i="4"/>
  <c r="A110" i="4"/>
  <c r="A111" i="4"/>
  <c r="J111" i="4"/>
  <c r="A112" i="4"/>
  <c r="J112" i="4"/>
  <c r="A113" i="4"/>
  <c r="J113" i="4"/>
  <c r="A114" i="4"/>
  <c r="J114" i="4"/>
  <c r="A115" i="4"/>
  <c r="J115" i="4"/>
  <c r="I117" i="4"/>
  <c r="A119" i="4"/>
  <c r="J120" i="4"/>
  <c r="A121" i="4"/>
  <c r="J121" i="4"/>
  <c r="A122" i="4"/>
  <c r="J122" i="4"/>
  <c r="A123" i="4"/>
  <c r="J123" i="4"/>
  <c r="A124" i="4"/>
  <c r="J124" i="4"/>
  <c r="A125" i="4"/>
  <c r="J125" i="4"/>
  <c r="A126" i="4"/>
  <c r="J126" i="4"/>
  <c r="J127" i="4"/>
  <c r="A128" i="4"/>
  <c r="J128" i="4"/>
  <c r="A129" i="4"/>
  <c r="J129" i="4"/>
  <c r="A130" i="4"/>
  <c r="J130" i="4"/>
  <c r="A131" i="4"/>
  <c r="J131" i="4"/>
  <c r="A132" i="4"/>
  <c r="J132" i="4"/>
  <c r="A133" i="4"/>
  <c r="J133" i="4"/>
  <c r="A135" i="4"/>
  <c r="A136" i="4"/>
  <c r="J136" i="4"/>
  <c r="A137" i="4"/>
  <c r="J137" i="4"/>
  <c r="A139" i="4"/>
  <c r="J140" i="4"/>
  <c r="A141" i="4"/>
  <c r="J141" i="4"/>
  <c r="A142" i="4"/>
  <c r="J142" i="4"/>
  <c r="A143" i="4"/>
  <c r="J143" i="4"/>
  <c r="J144" i="4"/>
  <c r="A145" i="4"/>
  <c r="J145" i="4"/>
  <c r="A146" i="4"/>
  <c r="J146" i="4"/>
  <c r="A147" i="4"/>
  <c r="J147" i="4"/>
  <c r="J149" i="4"/>
  <c r="A150" i="4"/>
  <c r="J150" i="4"/>
  <c r="A151" i="4"/>
  <c r="J151" i="4"/>
  <c r="A153" i="4"/>
  <c r="A154" i="4"/>
  <c r="J154" i="4"/>
  <c r="A155" i="4"/>
  <c r="J155" i="4"/>
  <c r="A156" i="4"/>
  <c r="J156" i="4"/>
  <c r="A157" i="4"/>
  <c r="J157" i="4"/>
  <c r="A159" i="4"/>
  <c r="A160" i="4"/>
  <c r="J160" i="4"/>
  <c r="A161" i="4"/>
  <c r="J161" i="4"/>
  <c r="A162" i="4"/>
  <c r="J162" i="4"/>
  <c r="A163" i="4"/>
  <c r="J163" i="4"/>
  <c r="A164" i="4"/>
  <c r="J164" i="4"/>
  <c r="F168" i="4"/>
  <c r="G168" i="4"/>
  <c r="H168" i="4"/>
  <c r="I168" i="4"/>
  <c r="F169" i="4"/>
  <c r="G169" i="4"/>
  <c r="H169" i="4"/>
  <c r="I169" i="4"/>
  <c r="I172" i="4"/>
  <c r="G241" i="4"/>
  <c r="F241" i="4"/>
  <c r="G240" i="4"/>
  <c r="F240" i="4"/>
  <c r="L13" i="1"/>
  <c r="L22" i="1"/>
  <c r="L31" i="1"/>
  <c r="L14" i="1"/>
  <c r="L23" i="1"/>
  <c r="L32" i="1"/>
  <c r="L15" i="1"/>
  <c r="L33" i="1"/>
  <c r="L16" i="1"/>
  <c r="L34" i="1"/>
  <c r="L26" i="1"/>
  <c r="L35" i="1"/>
  <c r="L18" i="1"/>
  <c r="L27" i="1"/>
  <c r="L36" i="1"/>
  <c r="L19" i="1"/>
  <c r="L28" i="1"/>
  <c r="L37" i="1"/>
  <c r="L20" i="1"/>
  <c r="L29" i="1"/>
  <c r="L38" i="1"/>
  <c r="L21" i="1"/>
  <c r="L30" i="1"/>
  <c r="L39" i="1"/>
  <c r="G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L40" i="1"/>
  <c r="K41" i="1"/>
  <c r="L41" i="1"/>
  <c r="K42" i="1"/>
  <c r="L42" i="1"/>
  <c r="H15" i="5"/>
  <c r="I16" i="5"/>
  <c r="A17" i="5"/>
  <c r="I17" i="5"/>
  <c r="A18" i="5"/>
  <c r="I18" i="5"/>
  <c r="A19" i="5"/>
  <c r="I19" i="5"/>
  <c r="I20" i="5"/>
  <c r="I21" i="5"/>
  <c r="A22" i="5"/>
  <c r="I22" i="5"/>
  <c r="A23" i="5"/>
  <c r="I23" i="5"/>
  <c r="A24" i="5"/>
  <c r="I24" i="5"/>
  <c r="A25" i="5"/>
  <c r="I25" i="5"/>
  <c r="A26" i="5"/>
  <c r="I26" i="5"/>
  <c r="A27" i="5"/>
  <c r="I27" i="5"/>
  <c r="A28" i="5"/>
  <c r="I28" i="5"/>
  <c r="I29" i="5"/>
  <c r="A30" i="5"/>
  <c r="I30" i="5"/>
  <c r="A31" i="5"/>
  <c r="I31" i="5"/>
  <c r="A32" i="5"/>
  <c r="I32" i="5"/>
  <c r="A33" i="5"/>
  <c r="I33" i="5"/>
  <c r="A34" i="5"/>
  <c r="I34" i="5"/>
  <c r="A35" i="5"/>
  <c r="I35" i="5"/>
  <c r="I36" i="5"/>
  <c r="A37" i="5"/>
  <c r="I37" i="5"/>
  <c r="A38" i="5"/>
  <c r="I38" i="5"/>
  <c r="A39" i="5"/>
  <c r="I39" i="5"/>
  <c r="A40" i="5"/>
  <c r="I40" i="5"/>
  <c r="A41" i="5"/>
  <c r="I41" i="5"/>
  <c r="I42" i="5"/>
  <c r="A43" i="5"/>
  <c r="I43" i="5"/>
  <c r="A44" i="5"/>
  <c r="I44" i="5"/>
  <c r="A45" i="5"/>
  <c r="I45" i="5"/>
  <c r="I46" i="5"/>
  <c r="A47" i="5"/>
  <c r="I47" i="5"/>
  <c r="A48" i="5"/>
  <c r="I48" i="5"/>
  <c r="A49" i="5"/>
  <c r="I49" i="5"/>
  <c r="A50" i="5"/>
  <c r="I50" i="5"/>
  <c r="I51" i="5"/>
  <c r="A52" i="5"/>
  <c r="I52" i="5"/>
  <c r="A53" i="5"/>
  <c r="I53" i="5"/>
  <c r="A54" i="5"/>
  <c r="I54" i="5"/>
  <c r="A55" i="5"/>
  <c r="I56" i="5"/>
  <c r="I57" i="5"/>
  <c r="A58" i="5"/>
  <c r="I58" i="5"/>
  <c r="A59" i="5"/>
  <c r="I59" i="5"/>
  <c r="A60" i="5"/>
  <c r="I60" i="5"/>
  <c r="A61" i="5"/>
  <c r="I61" i="5"/>
  <c r="I62" i="5"/>
  <c r="I63" i="5"/>
  <c r="A64" i="5"/>
  <c r="I64" i="5"/>
  <c r="A65" i="5"/>
  <c r="I65" i="5"/>
  <c r="I66" i="5"/>
  <c r="A67" i="5"/>
  <c r="I67" i="5"/>
  <c r="A68" i="5"/>
  <c r="I68" i="5"/>
  <c r="A69" i="5"/>
  <c r="I69" i="5"/>
  <c r="A70" i="5"/>
  <c r="I70" i="5"/>
  <c r="I71" i="5"/>
  <c r="A72" i="5"/>
  <c r="I72" i="5"/>
  <c r="A73" i="5"/>
  <c r="I73" i="5"/>
  <c r="A74" i="5"/>
  <c r="I74" i="5"/>
  <c r="A75" i="5"/>
  <c r="I75" i="5"/>
  <c r="I76" i="5"/>
  <c r="A77" i="5"/>
  <c r="I77" i="5"/>
  <c r="A78" i="5"/>
  <c r="I78" i="5"/>
  <c r="A79" i="5"/>
  <c r="I79" i="5"/>
  <c r="I80" i="5"/>
  <c r="A81" i="5"/>
  <c r="I81" i="5"/>
  <c r="A82" i="5"/>
  <c r="I82" i="5"/>
  <c r="A83" i="5"/>
  <c r="I83" i="5"/>
  <c r="A84" i="5"/>
  <c r="I84" i="5"/>
  <c r="A85" i="5"/>
  <c r="I85" i="5"/>
  <c r="A86" i="5"/>
  <c r="A87" i="5"/>
  <c r="I87" i="5"/>
  <c r="A88" i="5"/>
  <c r="I88" i="5"/>
  <c r="A89" i="5"/>
  <c r="I89" i="5"/>
  <c r="A90" i="5"/>
  <c r="I90" i="5"/>
  <c r="A91" i="5"/>
  <c r="A92" i="5"/>
  <c r="I92" i="5"/>
  <c r="A93" i="5"/>
  <c r="I93" i="5"/>
  <c r="A94" i="5"/>
  <c r="I94" i="5"/>
  <c r="A95" i="5"/>
  <c r="I95" i="5"/>
  <c r="A96" i="5"/>
  <c r="I96" i="5"/>
  <c r="A97" i="5"/>
  <c r="I98" i="5"/>
  <c r="A99" i="5"/>
  <c r="I99" i="5"/>
  <c r="A100" i="5"/>
  <c r="I100" i="5"/>
  <c r="A101" i="5"/>
  <c r="I101" i="5"/>
  <c r="A102" i="5"/>
  <c r="I102" i="5"/>
  <c r="A103" i="5"/>
  <c r="I103" i="5"/>
  <c r="A104" i="5"/>
  <c r="I104" i="5"/>
  <c r="I105" i="5"/>
  <c r="A106" i="5"/>
  <c r="I106" i="5"/>
  <c r="A107" i="5"/>
  <c r="I107" i="5"/>
  <c r="A108" i="5"/>
  <c r="I108" i="5"/>
  <c r="A109" i="5"/>
  <c r="I109" i="5"/>
  <c r="A110" i="5"/>
  <c r="I110" i="5"/>
  <c r="A111" i="5"/>
  <c r="I111" i="5"/>
  <c r="A112" i="5"/>
  <c r="A113" i="5"/>
  <c r="I113" i="5"/>
  <c r="A114" i="5"/>
  <c r="I114" i="5"/>
  <c r="A115" i="5"/>
  <c r="I116" i="5"/>
  <c r="A117" i="5"/>
  <c r="I117" i="5"/>
  <c r="A118" i="5"/>
  <c r="I118" i="5"/>
  <c r="A119" i="5"/>
  <c r="I119" i="5"/>
  <c r="I120" i="5"/>
  <c r="A121" i="5"/>
  <c r="I121" i="5"/>
  <c r="A122" i="5"/>
  <c r="I122" i="5"/>
  <c r="A123" i="5"/>
  <c r="I123" i="5"/>
  <c r="I124" i="5"/>
  <c r="A125" i="5"/>
  <c r="I125" i="5"/>
  <c r="A126" i="5"/>
  <c r="I126" i="5"/>
  <c r="A127" i="5"/>
  <c r="A128" i="5"/>
  <c r="I128" i="5"/>
  <c r="A129" i="5"/>
  <c r="I129" i="5"/>
  <c r="A130" i="5"/>
  <c r="I130" i="5"/>
  <c r="A131" i="5"/>
  <c r="I131" i="5"/>
  <c r="A132" i="5"/>
  <c r="A133" i="5"/>
  <c r="I133" i="5"/>
  <c r="A134" i="5"/>
  <c r="I134" i="5"/>
  <c r="A135" i="5"/>
  <c r="I135" i="5"/>
  <c r="A136" i="5"/>
  <c r="I136" i="5"/>
  <c r="A137" i="5"/>
  <c r="I137" i="5"/>
  <c r="L3" i="10" l="1"/>
  <c r="L4" i="10" s="1"/>
  <c r="AV3" i="10"/>
  <c r="C18" i="10"/>
  <c r="L3" i="8"/>
  <c r="L4" i="8" s="1"/>
  <c r="K72" i="4"/>
  <c r="K172" i="4" s="1"/>
  <c r="P244" i="4"/>
  <c r="B273" i="4"/>
  <c r="S172" i="4"/>
  <c r="S117" i="4"/>
  <c r="C270" i="9" l="1"/>
  <c r="L3" i="9"/>
  <c r="L4" i="9" s="1"/>
  <c r="AV3" i="9"/>
  <c r="C18" i="8"/>
  <c r="AV3" i="8"/>
  <c r="K16" i="4"/>
  <c r="L3" i="4"/>
  <c r="L4" i="4" s="1"/>
  <c r="C18" i="9"/>
  <c r="C179" i="10"/>
  <c r="C267" i="9"/>
  <c r="C272" i="8"/>
  <c r="C175" i="8"/>
  <c r="C177" i="10"/>
  <c r="C179" i="9"/>
  <c r="C269" i="8"/>
  <c r="C269" i="10"/>
  <c r="C175" i="10"/>
  <c r="C177" i="9"/>
  <c r="C179" i="8"/>
  <c r="C266" i="10"/>
  <c r="C273" i="9"/>
  <c r="C175" i="9"/>
  <c r="C177" i="8"/>
  <c r="K18" i="8"/>
  <c r="R24" i="8"/>
  <c r="K19" i="8"/>
  <c r="K16" i="8"/>
  <c r="C266" i="8"/>
  <c r="K18" i="9"/>
  <c r="R24" i="9"/>
  <c r="C116" i="9" s="1"/>
  <c r="Y216" i="9" s="1"/>
  <c r="K16" i="9"/>
  <c r="K19" i="9"/>
  <c r="K19" i="10"/>
  <c r="R24" i="10"/>
  <c r="D113" i="10" s="1"/>
  <c r="K18" i="10"/>
  <c r="K16" i="10"/>
  <c r="C272" i="10"/>
  <c r="K18" i="4"/>
  <c r="K117" i="4"/>
  <c r="B244" i="4"/>
  <c r="C179" i="4"/>
  <c r="C269" i="4"/>
  <c r="C266" i="4"/>
  <c r="C18" i="4"/>
  <c r="K19" i="4"/>
  <c r="C175" i="4"/>
  <c r="C177" i="4"/>
  <c r="C263" i="4"/>
  <c r="R24" i="4"/>
  <c r="N3" i="10" l="1"/>
  <c r="M3" i="10"/>
  <c r="O3" i="10"/>
  <c r="O3" i="9"/>
  <c r="N3" i="9"/>
  <c r="M3" i="9"/>
  <c r="N3" i="8"/>
  <c r="O3" i="8"/>
  <c r="M3" i="8"/>
  <c r="O3" i="4"/>
  <c r="N3" i="4"/>
  <c r="M3" i="4"/>
  <c r="B113" i="8"/>
  <c r="B257" i="8"/>
  <c r="C113" i="9"/>
  <c r="H113" i="9" s="1"/>
  <c r="D113" i="9"/>
  <c r="B113" i="9"/>
  <c r="C113" i="4"/>
  <c r="H113" i="4" s="1"/>
  <c r="B113" i="4"/>
  <c r="D113" i="4"/>
  <c r="D116" i="10"/>
  <c r="Z216" i="10" s="1"/>
  <c r="B116" i="10"/>
  <c r="X216" i="10" s="1"/>
  <c r="C116" i="10"/>
  <c r="Y216" i="10" s="1"/>
  <c r="B116" i="9"/>
  <c r="X216" i="9" s="1"/>
  <c r="D116" i="9"/>
  <c r="C116" i="8"/>
  <c r="Y216" i="8" s="1"/>
  <c r="D116" i="8"/>
  <c r="Z216" i="8" s="1"/>
  <c r="B116" i="8"/>
  <c r="X216" i="8" s="1"/>
  <c r="D59" i="4"/>
  <c r="C116" i="4"/>
  <c r="T215" i="4" s="1"/>
  <c r="B116" i="4"/>
  <c r="S215" i="4" s="1"/>
  <c r="D116" i="4"/>
  <c r="U215" i="4" s="1"/>
  <c r="B67" i="8"/>
  <c r="D126" i="8"/>
  <c r="B99" i="8"/>
  <c r="B40" i="8"/>
  <c r="D60" i="8"/>
  <c r="B156" i="8"/>
  <c r="B101" i="8"/>
  <c r="B90" i="8"/>
  <c r="C40" i="8"/>
  <c r="H40" i="8" s="1"/>
  <c r="D98" i="8"/>
  <c r="D123" i="8"/>
  <c r="D58" i="8"/>
  <c r="C126" i="8"/>
  <c r="H126" i="8" s="1"/>
  <c r="D129" i="8"/>
  <c r="C154" i="8"/>
  <c r="H154" i="8" s="1"/>
  <c r="D100" i="8"/>
  <c r="B131" i="8"/>
  <c r="C59" i="8"/>
  <c r="H59" i="8" s="1"/>
  <c r="C91" i="8"/>
  <c r="H91" i="8" s="1"/>
  <c r="D89" i="8"/>
  <c r="C67" i="8"/>
  <c r="H67" i="8" s="1"/>
  <c r="B154" i="8"/>
  <c r="D41" i="8"/>
  <c r="B155" i="8"/>
  <c r="B125" i="8"/>
  <c r="D86" i="8"/>
  <c r="C78" i="8"/>
  <c r="H78" i="8" s="1"/>
  <c r="C146" i="8"/>
  <c r="H146" i="8" s="1"/>
  <c r="C65" i="8"/>
  <c r="H65" i="8" s="1"/>
  <c r="C58" i="8"/>
  <c r="H58" i="8" s="1"/>
  <c r="B42" i="8"/>
  <c r="D151" i="8"/>
  <c r="B128" i="8"/>
  <c r="D67" i="8"/>
  <c r="C155" i="8"/>
  <c r="H155" i="8" s="1"/>
  <c r="C150" i="8"/>
  <c r="H150" i="8" s="1"/>
  <c r="C63" i="8"/>
  <c r="H63" i="8" s="1"/>
  <c r="C66" i="8"/>
  <c r="H66" i="8" s="1"/>
  <c r="C106" i="8"/>
  <c r="H106" i="8" s="1"/>
  <c r="B160" i="8"/>
  <c r="B129" i="8"/>
  <c r="C85" i="8"/>
  <c r="H85" i="8" s="1"/>
  <c r="B43" i="8"/>
  <c r="D31" i="8"/>
  <c r="C82" i="8"/>
  <c r="H82" i="8" s="1"/>
  <c r="D133" i="8"/>
  <c r="B62" i="8"/>
  <c r="B130" i="8"/>
  <c r="C161" i="8"/>
  <c r="H161" i="8" s="1"/>
  <c r="B95" i="8"/>
  <c r="C33" i="8"/>
  <c r="H33" i="8" s="1"/>
  <c r="D82" i="8"/>
  <c r="D101" i="8"/>
  <c r="B92" i="8"/>
  <c r="C157" i="8"/>
  <c r="H157" i="8" s="1"/>
  <c r="D65" i="8"/>
  <c r="C57" i="8"/>
  <c r="H57" i="8" s="1"/>
  <c r="B41" i="8"/>
  <c r="B31" i="8"/>
  <c r="C44" i="8"/>
  <c r="H44" i="8" s="1"/>
  <c r="C141" i="8"/>
  <c r="H141" i="8" s="1"/>
  <c r="C102" i="8"/>
  <c r="H102" i="8" s="1"/>
  <c r="B60" i="8"/>
  <c r="C114" i="8"/>
  <c r="B51" i="8"/>
  <c r="C95" i="8"/>
  <c r="H95" i="8" s="1"/>
  <c r="D33" i="8"/>
  <c r="C163" i="8"/>
  <c r="H163" i="8" s="1"/>
  <c r="B133" i="8"/>
  <c r="D61" i="8"/>
  <c r="B115" i="8"/>
  <c r="C51" i="8"/>
  <c r="H51" i="8" s="1"/>
  <c r="C42" i="8"/>
  <c r="H42" i="8" s="1"/>
  <c r="C32" i="8"/>
  <c r="H32" i="8" s="1"/>
  <c r="B147" i="8"/>
  <c r="C125" i="8"/>
  <c r="H125" i="8" s="1"/>
  <c r="D99" i="8"/>
  <c r="D90" i="8"/>
  <c r="D156" i="8"/>
  <c r="C162" i="8"/>
  <c r="H162" i="8" s="1"/>
  <c r="D128" i="8"/>
  <c r="D95" i="8"/>
  <c r="F95" i="8" s="1"/>
  <c r="G95" i="8" s="1"/>
  <c r="B37" i="8"/>
  <c r="D84" i="8"/>
  <c r="B100" i="8"/>
  <c r="D164" i="8"/>
  <c r="C130" i="8"/>
  <c r="H130" i="8" s="1"/>
  <c r="C60" i="8"/>
  <c r="H60" i="8" s="1"/>
  <c r="B50" i="8"/>
  <c r="C92" i="8"/>
  <c r="H92" i="8" s="1"/>
  <c r="D32" i="8"/>
  <c r="C83" i="8"/>
  <c r="H83" i="8" s="1"/>
  <c r="C101" i="8"/>
  <c r="H101" i="8" s="1"/>
  <c r="B161" i="8"/>
  <c r="C123" i="8"/>
  <c r="H123" i="8" s="1"/>
  <c r="B107" i="8"/>
  <c r="D96" i="8"/>
  <c r="B162" i="8"/>
  <c r="C68" i="8"/>
  <c r="H68" i="8" s="1"/>
  <c r="C136" i="8"/>
  <c r="H136" i="8" s="1"/>
  <c r="C62" i="8"/>
  <c r="H62" i="8" s="1"/>
  <c r="D122" i="8"/>
  <c r="C55" i="8"/>
  <c r="H55" i="8" s="1"/>
  <c r="C131" i="8"/>
  <c r="H131" i="8" s="1"/>
  <c r="D162" i="8"/>
  <c r="D91" i="8"/>
  <c r="B32" i="8"/>
  <c r="C81" i="8"/>
  <c r="H81" i="8" s="1"/>
  <c r="D131" i="8"/>
  <c r="B61" i="8"/>
  <c r="D115" i="8"/>
  <c r="B54" i="8"/>
  <c r="D160" i="8"/>
  <c r="D77" i="8"/>
  <c r="B56" i="8"/>
  <c r="B45" i="8"/>
  <c r="B38" i="8"/>
  <c r="C156" i="8"/>
  <c r="H156" i="8" s="1"/>
  <c r="D132" i="8"/>
  <c r="D130" i="8"/>
  <c r="B164" i="8"/>
  <c r="C143" i="8"/>
  <c r="H143" i="8" s="1"/>
  <c r="D97" i="8"/>
  <c r="C64" i="8"/>
  <c r="H64" i="8" s="1"/>
  <c r="B39" i="8"/>
  <c r="C111" i="8"/>
  <c r="H111" i="8" s="1"/>
  <c r="B80" i="8"/>
  <c r="D46" i="8"/>
  <c r="D145" i="8"/>
  <c r="C98" i="8"/>
  <c r="H98" i="8" s="1"/>
  <c r="B65" i="8"/>
  <c r="D39" i="8"/>
  <c r="B126" i="8"/>
  <c r="C89" i="8"/>
  <c r="H89" i="8" s="1"/>
  <c r="B58" i="8"/>
  <c r="D102" i="8"/>
  <c r="B136" i="8"/>
  <c r="B132" i="8"/>
  <c r="Z246" i="8"/>
  <c r="D137" i="8"/>
  <c r="C96" i="8"/>
  <c r="H96" i="8" s="1"/>
  <c r="B63" i="8"/>
  <c r="D37" i="8"/>
  <c r="D121" i="8"/>
  <c r="B84" i="8"/>
  <c r="D54" i="8"/>
  <c r="D157" i="8"/>
  <c r="C105" i="8"/>
  <c r="H105" i="8" s="1"/>
  <c r="B77" i="8"/>
  <c r="D43" i="8"/>
  <c r="C124" i="8"/>
  <c r="H124" i="8" s="1"/>
  <c r="B86" i="8"/>
  <c r="D56" i="8"/>
  <c r="B106" i="8"/>
  <c r="C137" i="8"/>
  <c r="H137" i="8" s="1"/>
  <c r="C133" i="8"/>
  <c r="H133" i="8" s="1"/>
  <c r="X254" i="8"/>
  <c r="K253" i="8" s="1"/>
  <c r="B124" i="8"/>
  <c r="D85" i="8"/>
  <c r="C56" i="8"/>
  <c r="H56" i="8" s="1"/>
  <c r="C160" i="8"/>
  <c r="H160" i="8" s="1"/>
  <c r="D105" i="8"/>
  <c r="C77" i="8"/>
  <c r="H77" i="8" s="1"/>
  <c r="B44" i="8"/>
  <c r="D124" i="8"/>
  <c r="C86" i="8"/>
  <c r="H86" i="8" s="1"/>
  <c r="B57" i="8"/>
  <c r="C164" i="8"/>
  <c r="H164" i="8" s="1"/>
  <c r="C108" i="8"/>
  <c r="H108" i="8" s="1"/>
  <c r="C79" i="8"/>
  <c r="H79" i="8" s="1"/>
  <c r="B46" i="8"/>
  <c r="C107" i="8"/>
  <c r="H107" i="8" s="1"/>
  <c r="D141" i="8"/>
  <c r="D136" i="8"/>
  <c r="X250" i="8"/>
  <c r="K249" i="8" s="1"/>
  <c r="B122" i="8"/>
  <c r="C84" i="8"/>
  <c r="H84" i="8" s="1"/>
  <c r="B55" i="8"/>
  <c r="D155" i="8"/>
  <c r="B102" i="8"/>
  <c r="B68" i="8"/>
  <c r="D42" i="8"/>
  <c r="B123" i="8"/>
  <c r="B85" i="8"/>
  <c r="D55" i="8"/>
  <c r="D161" i="8"/>
  <c r="D106" i="8"/>
  <c r="B78" i="8"/>
  <c r="D44" i="8"/>
  <c r="D108" i="8"/>
  <c r="B143" i="8"/>
  <c r="B141" i="8"/>
  <c r="Y254" i="8"/>
  <c r="C128" i="8"/>
  <c r="H128" i="8" s="1"/>
  <c r="C90" i="8"/>
  <c r="H90" i="8" s="1"/>
  <c r="B59" i="8"/>
  <c r="B151" i="8"/>
  <c r="C100" i="8"/>
  <c r="H100" i="8" s="1"/>
  <c r="D66" i="8"/>
  <c r="C41" i="8"/>
  <c r="H41" i="8" s="1"/>
  <c r="C129" i="8"/>
  <c r="H129" i="8" s="1"/>
  <c r="B91" i="8"/>
  <c r="D59" i="8"/>
  <c r="C31" i="8"/>
  <c r="H31" i="8" s="1"/>
  <c r="B114" i="8"/>
  <c r="B82" i="8"/>
  <c r="D50" i="8"/>
  <c r="B112" i="8"/>
  <c r="C145" i="8"/>
  <c r="H145" i="8" s="1"/>
  <c r="C142" i="8"/>
  <c r="H142" i="8" s="1"/>
  <c r="X246" i="8"/>
  <c r="K245" i="8" s="1"/>
  <c r="D125" i="8"/>
  <c r="B89" i="8"/>
  <c r="D57" i="8"/>
  <c r="D163" i="8"/>
  <c r="B163" i="8"/>
  <c r="D107" i="8"/>
  <c r="D78" i="8"/>
  <c r="C45" i="8"/>
  <c r="H45" i="8" s="1"/>
  <c r="B142" i="8"/>
  <c r="B97" i="8"/>
  <c r="D63" i="8"/>
  <c r="C38" i="8"/>
  <c r="H38" i="8" s="1"/>
  <c r="C112" i="8"/>
  <c r="H112" i="8" s="1"/>
  <c r="D80" i="8"/>
  <c r="C49" i="8"/>
  <c r="H49" i="8" s="1"/>
  <c r="C113" i="8"/>
  <c r="H113" i="8" s="1"/>
  <c r="D146" i="8"/>
  <c r="D143" i="8"/>
  <c r="Y250" i="8"/>
  <c r="D111" i="8"/>
  <c r="C80" i="8"/>
  <c r="H80" i="8" s="1"/>
  <c r="B49" i="8"/>
  <c r="D142" i="8"/>
  <c r="C97" i="8"/>
  <c r="H97" i="8" s="1"/>
  <c r="B64" i="8"/>
  <c r="D38" i="8"/>
  <c r="D112" i="8"/>
  <c r="B81" i="8"/>
  <c r="D49" i="8"/>
  <c r="D147" i="8"/>
  <c r="C99" i="8"/>
  <c r="H99" i="8" s="1"/>
  <c r="B66" i="8"/>
  <c r="D40" i="8"/>
  <c r="D114" i="8"/>
  <c r="B150" i="8"/>
  <c r="B146" i="8"/>
  <c r="Z254" i="8"/>
  <c r="B108" i="8"/>
  <c r="B79" i="8"/>
  <c r="D45" i="8"/>
  <c r="B137" i="8"/>
  <c r="B96" i="8"/>
  <c r="D62" i="8"/>
  <c r="C37" i="8"/>
  <c r="H37" i="8" s="1"/>
  <c r="B111" i="8"/>
  <c r="D79" i="8"/>
  <c r="C46" i="8"/>
  <c r="H46" i="8" s="1"/>
  <c r="B145" i="8"/>
  <c r="B98" i="8"/>
  <c r="D64" i="8"/>
  <c r="C39" i="8"/>
  <c r="H39" i="8" s="1"/>
  <c r="B121" i="8"/>
  <c r="C151" i="8"/>
  <c r="H151" i="8" s="1"/>
  <c r="C147" i="8"/>
  <c r="H147" i="8" s="1"/>
  <c r="Y246" i="8"/>
  <c r="C115" i="8"/>
  <c r="H115" i="8" s="1"/>
  <c r="B83" i="8"/>
  <c r="D51" i="8"/>
  <c r="C132" i="8"/>
  <c r="H132" i="8" s="1"/>
  <c r="D92" i="8"/>
  <c r="C61" i="8"/>
  <c r="H61" i="8" s="1"/>
  <c r="B33" i="8"/>
  <c r="C121" i="8"/>
  <c r="H121" i="8" s="1"/>
  <c r="D83" i="8"/>
  <c r="C54" i="8"/>
  <c r="H54" i="8" s="1"/>
  <c r="B157" i="8"/>
  <c r="B105" i="8"/>
  <c r="D68" i="8"/>
  <c r="C43" i="8"/>
  <c r="H43" i="8" s="1"/>
  <c r="C122" i="8"/>
  <c r="H122" i="8" s="1"/>
  <c r="D154" i="8"/>
  <c r="D150" i="8"/>
  <c r="Z250" i="8"/>
  <c r="D113" i="8"/>
  <c r="D81" i="8"/>
  <c r="C50" i="8"/>
  <c r="H50" i="8" s="1"/>
  <c r="D122" i="10"/>
  <c r="C133" i="10"/>
  <c r="H133" i="10" s="1"/>
  <c r="C105" i="10"/>
  <c r="B102" i="10"/>
  <c r="B155" i="10"/>
  <c r="B154" i="10"/>
  <c r="D143" i="10"/>
  <c r="D77" i="10"/>
  <c r="C161" i="10"/>
  <c r="H161" i="10" s="1"/>
  <c r="B105" i="10"/>
  <c r="D50" i="10"/>
  <c r="C45" i="10"/>
  <c r="H45" i="10" s="1"/>
  <c r="D150" i="10"/>
  <c r="D160" i="10"/>
  <c r="B82" i="10"/>
  <c r="C142" i="10"/>
  <c r="H142" i="10" s="1"/>
  <c r="C111" i="10"/>
  <c r="B46" i="10"/>
  <c r="B128" i="10"/>
  <c r="C44" i="10"/>
  <c r="H44" i="10" s="1"/>
  <c r="D145" i="10"/>
  <c r="D125" i="10"/>
  <c r="D58" i="10"/>
  <c r="C162" i="10"/>
  <c r="H162" i="10" s="1"/>
  <c r="B39" i="10"/>
  <c r="C122" i="10"/>
  <c r="H122" i="10" s="1"/>
  <c r="D137" i="10"/>
  <c r="D100" i="10"/>
  <c r="D154" i="10"/>
  <c r="C51" i="10"/>
  <c r="H51" i="10" s="1"/>
  <c r="D82" i="10"/>
  <c r="C130" i="10"/>
  <c r="H130" i="10" s="1"/>
  <c r="C80" i="10"/>
  <c r="H80" i="10" s="1"/>
  <c r="D40" i="10"/>
  <c r="B124" i="10"/>
  <c r="B89" i="10"/>
  <c r="B111" i="10"/>
  <c r="B66" i="10"/>
  <c r="D31" i="10"/>
  <c r="Z246" i="10"/>
  <c r="K245" i="10" s="1"/>
  <c r="Y250" i="10"/>
  <c r="B161" i="10"/>
  <c r="B136" i="10"/>
  <c r="B151" i="10"/>
  <c r="C100" i="10"/>
  <c r="H100" i="10" s="1"/>
  <c r="D92" i="10"/>
  <c r="C59" i="10"/>
  <c r="H59" i="10" s="1"/>
  <c r="D164" i="10"/>
  <c r="B40" i="10"/>
  <c r="B63" i="10"/>
  <c r="B64" i="10"/>
  <c r="B42" i="10"/>
  <c r="B150" i="10"/>
  <c r="B164" i="10"/>
  <c r="B99" i="10"/>
  <c r="C91" i="10"/>
  <c r="H91" i="10" s="1"/>
  <c r="B160" i="10"/>
  <c r="C125" i="10"/>
  <c r="H125" i="10" s="1"/>
  <c r="D108" i="10"/>
  <c r="C154" i="10"/>
  <c r="D115" i="10"/>
  <c r="C86" i="10"/>
  <c r="H86" i="10" s="1"/>
  <c r="B59" i="10"/>
  <c r="B257" i="10"/>
  <c r="B123" i="10"/>
  <c r="C90" i="10"/>
  <c r="H90" i="10" s="1"/>
  <c r="B146" i="10"/>
  <c r="C63" i="10"/>
  <c r="H63" i="10" s="1"/>
  <c r="D162" i="10"/>
  <c r="D96" i="10"/>
  <c r="C145" i="10"/>
  <c r="D136" i="10"/>
  <c r="B132" i="10"/>
  <c r="D121" i="10"/>
  <c r="C155" i="10"/>
  <c r="H155" i="10" s="1"/>
  <c r="C96" i="10"/>
  <c r="H96" i="10" s="1"/>
  <c r="D112" i="10"/>
  <c r="C136" i="10"/>
  <c r="C129" i="10"/>
  <c r="H129" i="10" s="1"/>
  <c r="B38" i="10"/>
  <c r="B108" i="10"/>
  <c r="D68" i="10"/>
  <c r="B83" i="10"/>
  <c r="D126" i="10"/>
  <c r="C89" i="10"/>
  <c r="D97" i="10"/>
  <c r="C39" i="10"/>
  <c r="H39" i="10" s="1"/>
  <c r="D156" i="10"/>
  <c r="B112" i="10"/>
  <c r="C156" i="10"/>
  <c r="H156" i="10" s="1"/>
  <c r="C131" i="10"/>
  <c r="H131" i="10" s="1"/>
  <c r="D81" i="10"/>
  <c r="B67" i="10"/>
  <c r="D78" i="10"/>
  <c r="D66" i="10"/>
  <c r="D54" i="10"/>
  <c r="B100" i="10"/>
  <c r="C40" i="10"/>
  <c r="H40" i="10" s="1"/>
  <c r="X250" i="10"/>
  <c r="Y246" i="10"/>
  <c r="B79" i="10"/>
  <c r="C77" i="10"/>
  <c r="B54" i="10"/>
  <c r="C157" i="10"/>
  <c r="H157" i="10" s="1"/>
  <c r="B33" i="10"/>
  <c r="D107" i="10"/>
  <c r="D98" i="10"/>
  <c r="C150" i="10"/>
  <c r="D128" i="10"/>
  <c r="B141" i="10"/>
  <c r="D91" i="10"/>
  <c r="C85" i="10"/>
  <c r="H85" i="10" s="1"/>
  <c r="C49" i="10"/>
  <c r="B156" i="10"/>
  <c r="B78" i="10"/>
  <c r="B43" i="10"/>
  <c r="C160" i="10"/>
  <c r="H160" i="10" s="1"/>
  <c r="C79" i="10"/>
  <c r="H79" i="10" s="1"/>
  <c r="B129" i="10"/>
  <c r="D41" i="10"/>
  <c r="D130" i="10"/>
  <c r="D60" i="10"/>
  <c r="C113" i="10"/>
  <c r="H113" i="10" s="1"/>
  <c r="B49" i="10"/>
  <c r="C137" i="10"/>
  <c r="H137" i="10" s="1"/>
  <c r="C121" i="10"/>
  <c r="Z250" i="10"/>
  <c r="D102" i="10"/>
  <c r="C60" i="10"/>
  <c r="H60" i="10" s="1"/>
  <c r="D151" i="10"/>
  <c r="D56" i="10"/>
  <c r="D38" i="10"/>
  <c r="D57" i="10"/>
  <c r="C124" i="10"/>
  <c r="H124" i="10" s="1"/>
  <c r="C132" i="10"/>
  <c r="H132" i="10" s="1"/>
  <c r="B57" i="10"/>
  <c r="C101" i="10"/>
  <c r="H101" i="10" s="1"/>
  <c r="D55" i="10"/>
  <c r="C37" i="10"/>
  <c r="C98" i="10"/>
  <c r="H98" i="10" s="1"/>
  <c r="D39" i="10"/>
  <c r="B55" i="10"/>
  <c r="D133" i="10"/>
  <c r="D43" i="10"/>
  <c r="C43" i="10"/>
  <c r="H43" i="10" s="1"/>
  <c r="D45" i="10"/>
  <c r="C64" i="10"/>
  <c r="H64" i="10" s="1"/>
  <c r="B86" i="10"/>
  <c r="B114" i="10"/>
  <c r="D146" i="10"/>
  <c r="C67" i="10"/>
  <c r="H67" i="10" s="1"/>
  <c r="B106" i="10"/>
  <c r="Z254" i="10"/>
  <c r="D64" i="10"/>
  <c r="B44" i="10"/>
  <c r="B125" i="10"/>
  <c r="D65" i="10"/>
  <c r="C106" i="10"/>
  <c r="H106" i="10" s="1"/>
  <c r="C83" i="10"/>
  <c r="H83" i="10" s="1"/>
  <c r="B56" i="10"/>
  <c r="D123" i="10"/>
  <c r="D33" i="10"/>
  <c r="B50" i="10"/>
  <c r="B126" i="10"/>
  <c r="B81" i="10"/>
  <c r="D49" i="10"/>
  <c r="D106" i="10"/>
  <c r="C68" i="10"/>
  <c r="H68" i="10" s="1"/>
  <c r="B68" i="10"/>
  <c r="D124" i="10"/>
  <c r="D32" i="10"/>
  <c r="B147" i="10"/>
  <c r="C126" i="10"/>
  <c r="H126" i="10" s="1"/>
  <c r="B157" i="10"/>
  <c r="C123" i="10"/>
  <c r="H123" i="10" s="1"/>
  <c r="B91" i="10"/>
  <c r="D59" i="10"/>
  <c r="C31" i="10"/>
  <c r="B61" i="10"/>
  <c r="D44" i="10"/>
  <c r="C151" i="10"/>
  <c r="H151" i="10" s="1"/>
  <c r="C164" i="10"/>
  <c r="H164" i="10" s="1"/>
  <c r="C128" i="10"/>
  <c r="B97" i="10"/>
  <c r="D63" i="10"/>
  <c r="C38" i="10"/>
  <c r="H38" i="10" s="1"/>
  <c r="C66" i="10"/>
  <c r="H66" i="10" s="1"/>
  <c r="D131" i="10"/>
  <c r="B163" i="10"/>
  <c r="D67" i="10"/>
  <c r="B62" i="10"/>
  <c r="D42" i="10"/>
  <c r="D99" i="10"/>
  <c r="D101" i="10"/>
  <c r="C146" i="10"/>
  <c r="H146" i="10" s="1"/>
  <c r="B113" i="10"/>
  <c r="C54" i="10"/>
  <c r="B41" i="10"/>
  <c r="B133" i="10"/>
  <c r="D155" i="10"/>
  <c r="D89" i="10"/>
  <c r="B31" i="10"/>
  <c r="C46" i="10"/>
  <c r="H46" i="10" s="1"/>
  <c r="C112" i="10"/>
  <c r="H112" i="10" s="1"/>
  <c r="B98" i="10"/>
  <c r="C56" i="10"/>
  <c r="H56" i="10" s="1"/>
  <c r="B90" i="10"/>
  <c r="C115" i="10"/>
  <c r="H115" i="10" s="1"/>
  <c r="B84" i="10"/>
  <c r="D141" i="10"/>
  <c r="B32" i="10"/>
  <c r="Y254" i="10"/>
  <c r="X246" i="10"/>
  <c r="B115" i="10"/>
  <c r="B92" i="10"/>
  <c r="C61" i="10"/>
  <c r="H61" i="10" s="1"/>
  <c r="B130" i="10"/>
  <c r="C163" i="10"/>
  <c r="H163" i="10" s="1"/>
  <c r="D90" i="10"/>
  <c r="B60" i="10"/>
  <c r="C84" i="10"/>
  <c r="H84" i="10" s="1"/>
  <c r="C108" i="10"/>
  <c r="H108" i="10" s="1"/>
  <c r="C42" i="10"/>
  <c r="H42" i="10" s="1"/>
  <c r="C33" i="10"/>
  <c r="H33" i="10" s="1"/>
  <c r="B85" i="10"/>
  <c r="B96" i="10"/>
  <c r="D83" i="10"/>
  <c r="D147" i="10"/>
  <c r="B121" i="10"/>
  <c r="B122" i="10"/>
  <c r="C58" i="10"/>
  <c r="H58" i="10" s="1"/>
  <c r="D51" i="10"/>
  <c r="B58" i="10"/>
  <c r="D85" i="10"/>
  <c r="C107" i="10"/>
  <c r="H107" i="10" s="1"/>
  <c r="D163" i="10"/>
  <c r="D46" i="10"/>
  <c r="B80" i="10"/>
  <c r="D80" i="10"/>
  <c r="C41" i="10"/>
  <c r="H41" i="10" s="1"/>
  <c r="X254" i="10"/>
  <c r="D37" i="10"/>
  <c r="C143" i="10"/>
  <c r="H143" i="10" s="1"/>
  <c r="C99" i="10"/>
  <c r="H99" i="10" s="1"/>
  <c r="C65" i="10"/>
  <c r="H65" i="10" s="1"/>
  <c r="C97" i="10"/>
  <c r="H97" i="10" s="1"/>
  <c r="C50" i="10"/>
  <c r="H50" i="10" s="1"/>
  <c r="B142" i="10"/>
  <c r="B143" i="10"/>
  <c r="D142" i="10"/>
  <c r="B101" i="10"/>
  <c r="C62" i="10"/>
  <c r="H62" i="10" s="1"/>
  <c r="B37" i="10"/>
  <c r="D157" i="10"/>
  <c r="D132" i="10"/>
  <c r="D161" i="10"/>
  <c r="D79" i="10"/>
  <c r="C95" i="10"/>
  <c r="D61" i="10"/>
  <c r="D62" i="10"/>
  <c r="B137" i="10"/>
  <c r="D105" i="10"/>
  <c r="C78" i="10"/>
  <c r="H78" i="10" s="1"/>
  <c r="B45" i="10"/>
  <c r="C114" i="10"/>
  <c r="C147" i="10"/>
  <c r="H147" i="10" s="1"/>
  <c r="B95" i="10"/>
  <c r="D86" i="10"/>
  <c r="B145" i="10"/>
  <c r="D111" i="10"/>
  <c r="C82" i="10"/>
  <c r="H82" i="10" s="1"/>
  <c r="B51" i="10"/>
  <c r="C141" i="10"/>
  <c r="D114" i="10"/>
  <c r="C81" i="10"/>
  <c r="H81" i="10" s="1"/>
  <c r="D95" i="10"/>
  <c r="C32" i="10"/>
  <c r="H32" i="10" s="1"/>
  <c r="B131" i="10"/>
  <c r="C55" i="10"/>
  <c r="H55" i="10" s="1"/>
  <c r="B162" i="10"/>
  <c r="D129" i="10"/>
  <c r="B65" i="10"/>
  <c r="C92" i="10"/>
  <c r="H92" i="10" s="1"/>
  <c r="D84" i="10"/>
  <c r="C57" i="10"/>
  <c r="H57" i="10" s="1"/>
  <c r="C102" i="10"/>
  <c r="H102" i="10" s="1"/>
  <c r="B77" i="10"/>
  <c r="B107" i="10"/>
  <c r="B195" i="9"/>
  <c r="B264" i="9"/>
  <c r="D45" i="9"/>
  <c r="B106" i="9"/>
  <c r="B65" i="9"/>
  <c r="C56" i="9"/>
  <c r="H56" i="9" s="1"/>
  <c r="C151" i="9"/>
  <c r="H151" i="9" s="1"/>
  <c r="C63" i="9"/>
  <c r="H63" i="9" s="1"/>
  <c r="B128" i="9"/>
  <c r="B85" i="9"/>
  <c r="B137" i="9"/>
  <c r="B68" i="9"/>
  <c r="D132" i="9"/>
  <c r="C90" i="9"/>
  <c r="H90" i="9" s="1"/>
  <c r="D157" i="9"/>
  <c r="B41" i="9"/>
  <c r="C55" i="9"/>
  <c r="H55" i="9" s="1"/>
  <c r="D84" i="9"/>
  <c r="B114" i="9"/>
  <c r="C147" i="9"/>
  <c r="H147" i="9" s="1"/>
  <c r="B77" i="9"/>
  <c r="B50" i="9"/>
  <c r="D108" i="9"/>
  <c r="C64" i="9"/>
  <c r="H64" i="9" s="1"/>
  <c r="B129" i="9"/>
  <c r="C163" i="9"/>
  <c r="H163" i="9" s="1"/>
  <c r="D124" i="9"/>
  <c r="D163" i="9"/>
  <c r="D58" i="9"/>
  <c r="B90" i="9"/>
  <c r="C122" i="9"/>
  <c r="H122" i="9" s="1"/>
  <c r="B157" i="9"/>
  <c r="B79" i="9"/>
  <c r="C106" i="9"/>
  <c r="H106" i="9" s="1"/>
  <c r="D137" i="9"/>
  <c r="B164" i="9"/>
  <c r="Y251" i="9"/>
  <c r="B122" i="9"/>
  <c r="C156" i="9"/>
  <c r="H156" i="9" s="1"/>
  <c r="B56" i="9"/>
  <c r="C85" i="9"/>
  <c r="H85" i="9" s="1"/>
  <c r="D114" i="9"/>
  <c r="B150" i="9"/>
  <c r="C68" i="9"/>
  <c r="H68" i="9" s="1"/>
  <c r="D101" i="9"/>
  <c r="B133" i="9"/>
  <c r="C161" i="9"/>
  <c r="H161" i="9" s="1"/>
  <c r="B126" i="9"/>
  <c r="D61" i="9"/>
  <c r="C78" i="9"/>
  <c r="H78" i="9" s="1"/>
  <c r="B67" i="9"/>
  <c r="X251" i="9"/>
  <c r="D68" i="9"/>
  <c r="C133" i="9"/>
  <c r="H133" i="9" s="1"/>
  <c r="C92" i="9"/>
  <c r="H92" i="9" s="1"/>
  <c r="B161" i="9"/>
  <c r="D86" i="9"/>
  <c r="C154" i="9"/>
  <c r="B105" i="9"/>
  <c r="D162" i="9"/>
  <c r="C32" i="9"/>
  <c r="H32" i="9" s="1"/>
  <c r="D60" i="9"/>
  <c r="B92" i="9"/>
  <c r="C124" i="9"/>
  <c r="H124" i="9" s="1"/>
  <c r="B163" i="9"/>
  <c r="C82" i="9"/>
  <c r="H82" i="9" s="1"/>
  <c r="D129" i="9"/>
  <c r="D62" i="9"/>
  <c r="C126" i="9"/>
  <c r="H126" i="9" s="1"/>
  <c r="B83" i="9"/>
  <c r="D145" i="9"/>
  <c r="D99" i="9"/>
  <c r="B131" i="9"/>
  <c r="D38" i="9"/>
  <c r="B64" i="9"/>
  <c r="C97" i="9"/>
  <c r="H97" i="9" s="1"/>
  <c r="D128" i="9"/>
  <c r="B55" i="9"/>
  <c r="C84" i="9"/>
  <c r="H84" i="9" s="1"/>
  <c r="B147" i="9"/>
  <c r="X255" i="9"/>
  <c r="B97" i="9"/>
  <c r="C128" i="9"/>
  <c r="B33" i="9"/>
  <c r="C61" i="9"/>
  <c r="H61" i="9" s="1"/>
  <c r="D92" i="9"/>
  <c r="B125" i="9"/>
  <c r="C164" i="9"/>
  <c r="H164" i="9" s="1"/>
  <c r="D81" i="9"/>
  <c r="B111" i="9"/>
  <c r="C143" i="9"/>
  <c r="H143" i="9" s="1"/>
  <c r="Z251" i="9"/>
  <c r="C162" i="9"/>
  <c r="H162" i="9" s="1"/>
  <c r="D133" i="9"/>
  <c r="B100" i="9"/>
  <c r="D57" i="9"/>
  <c r="C121" i="9"/>
  <c r="D154" i="9"/>
  <c r="D136" i="9"/>
  <c r="D80" i="9"/>
  <c r="B40" i="9"/>
  <c r="B115" i="9"/>
  <c r="B38" i="9"/>
  <c r="D96" i="9"/>
  <c r="D55" i="9"/>
  <c r="D105" i="9"/>
  <c r="D42" i="9"/>
  <c r="C101" i="9"/>
  <c r="H101" i="9" s="1"/>
  <c r="B59" i="9"/>
  <c r="D122" i="9"/>
  <c r="B156" i="9"/>
  <c r="D40" i="9"/>
  <c r="B66" i="9"/>
  <c r="C99" i="9"/>
  <c r="H99" i="9" s="1"/>
  <c r="D130" i="9"/>
  <c r="C58" i="9"/>
  <c r="H58" i="9" s="1"/>
  <c r="D89" i="9"/>
  <c r="C146" i="9"/>
  <c r="H146" i="9" s="1"/>
  <c r="C81" i="9"/>
  <c r="H81" i="9" s="1"/>
  <c r="B143" i="9"/>
  <c r="D97" i="9"/>
  <c r="C155" i="9"/>
  <c r="H155" i="9" s="1"/>
  <c r="B107" i="9"/>
  <c r="C141" i="9"/>
  <c r="B44" i="9"/>
  <c r="C77" i="9"/>
  <c r="D102" i="9"/>
  <c r="B136" i="9"/>
  <c r="C60" i="9"/>
  <c r="H60" i="9" s="1"/>
  <c r="D91" i="9"/>
  <c r="B124" i="9"/>
  <c r="C157" i="9"/>
  <c r="H157" i="9" s="1"/>
  <c r="C102" i="9"/>
  <c r="H102" i="9" s="1"/>
  <c r="C41" i="9"/>
  <c r="H41" i="9" s="1"/>
  <c r="D66" i="9"/>
  <c r="C131" i="9"/>
  <c r="H131" i="9" s="1"/>
  <c r="B89" i="9"/>
  <c r="B155" i="9"/>
  <c r="C62" i="9"/>
  <c r="H62" i="9" s="1"/>
  <c r="B86" i="9"/>
  <c r="D54" i="9"/>
  <c r="D131" i="9"/>
  <c r="C43" i="9"/>
  <c r="H43" i="9" s="1"/>
  <c r="B102" i="9"/>
  <c r="B61" i="9"/>
  <c r="C123" i="9"/>
  <c r="H123" i="9" s="1"/>
  <c r="C57" i="9"/>
  <c r="H57" i="9" s="1"/>
  <c r="B121" i="9"/>
  <c r="D77" i="9"/>
  <c r="C136" i="9"/>
  <c r="X247" i="9"/>
  <c r="B46" i="9"/>
  <c r="C79" i="9"/>
  <c r="H79" i="9" s="1"/>
  <c r="D106" i="9"/>
  <c r="B141" i="9"/>
  <c r="D63" i="9"/>
  <c r="C98" i="9"/>
  <c r="H98" i="9" s="1"/>
  <c r="C37" i="9"/>
  <c r="B96" i="9"/>
  <c r="D51" i="9"/>
  <c r="C112" i="9"/>
  <c r="H112" i="9" s="1"/>
  <c r="Z247" i="9"/>
  <c r="C114" i="9"/>
  <c r="D147" i="9"/>
  <c r="C51" i="9"/>
  <c r="H51" i="9" s="1"/>
  <c r="D82" i="9"/>
  <c r="B112" i="9"/>
  <c r="C145" i="9"/>
  <c r="D65" i="9"/>
  <c r="B99" i="9"/>
  <c r="C130" i="9"/>
  <c r="H130" i="9" s="1"/>
  <c r="D156" i="9"/>
  <c r="D164" i="9"/>
  <c r="D111" i="9"/>
  <c r="B145" i="9"/>
  <c r="D46" i="9"/>
  <c r="B80" i="9"/>
  <c r="C107" i="9"/>
  <c r="H107" i="9" s="1"/>
  <c r="D141" i="9"/>
  <c r="B63" i="9"/>
  <c r="C96" i="9"/>
  <c r="H96" i="9" s="1"/>
  <c r="D126" i="9"/>
  <c r="B154" i="9"/>
  <c r="B162" i="9"/>
  <c r="D79" i="9"/>
  <c r="B58" i="9"/>
  <c r="B54" i="9"/>
  <c r="C111" i="9"/>
  <c r="C150" i="9"/>
  <c r="C142" i="9"/>
  <c r="H142" i="9" s="1"/>
  <c r="B84" i="9"/>
  <c r="C115" i="9"/>
  <c r="H115" i="9" s="1"/>
  <c r="D161" i="9"/>
  <c r="B130" i="9"/>
  <c r="C54" i="9"/>
  <c r="B146" i="9"/>
  <c r="D100" i="9"/>
  <c r="D160" i="9"/>
  <c r="D31" i="9"/>
  <c r="B60" i="9"/>
  <c r="D33" i="9"/>
  <c r="C83" i="9"/>
  <c r="H83" i="9" s="1"/>
  <c r="C137" i="9"/>
  <c r="D39" i="9"/>
  <c r="D90" i="9"/>
  <c r="D155" i="9"/>
  <c r="D32" i="9"/>
  <c r="D115" i="9"/>
  <c r="C129" i="9"/>
  <c r="H129" i="9" s="1"/>
  <c r="B82" i="9"/>
  <c r="D85" i="9"/>
  <c r="B51" i="9"/>
  <c r="D151" i="9"/>
  <c r="D56" i="9"/>
  <c r="D44" i="9"/>
  <c r="C65" i="9"/>
  <c r="H65" i="9" s="1"/>
  <c r="B108" i="9"/>
  <c r="C91" i="9"/>
  <c r="H91" i="9" s="1"/>
  <c r="C67" i="9"/>
  <c r="H67" i="9" s="1"/>
  <c r="C45" i="9"/>
  <c r="H45" i="9" s="1"/>
  <c r="C105" i="9"/>
  <c r="D125" i="9"/>
  <c r="C31" i="9"/>
  <c r="D107" i="9"/>
  <c r="B32" i="9"/>
  <c r="D142" i="9"/>
  <c r="C86" i="9"/>
  <c r="H86" i="9" s="1"/>
  <c r="D37" i="9"/>
  <c r="B57" i="9"/>
  <c r="D123" i="9"/>
  <c r="Z255" i="9"/>
  <c r="D121" i="9"/>
  <c r="B160" i="9"/>
  <c r="B151" i="9"/>
  <c r="C66" i="9"/>
  <c r="H66" i="9" s="1"/>
  <c r="D50" i="9"/>
  <c r="D98" i="9"/>
  <c r="D43" i="9"/>
  <c r="B91" i="9"/>
  <c r="B45" i="9"/>
  <c r="C160" i="9"/>
  <c r="H160" i="9" s="1"/>
  <c r="C132" i="9"/>
  <c r="H132" i="9" s="1"/>
  <c r="C49" i="9"/>
  <c r="D150" i="9"/>
  <c r="B42" i="9"/>
  <c r="D112" i="9"/>
  <c r="B95" i="9"/>
  <c r="C95" i="9"/>
  <c r="C125" i="9"/>
  <c r="H125" i="9" s="1"/>
  <c r="D95" i="9"/>
  <c r="Y255" i="9"/>
  <c r="D78" i="9"/>
  <c r="B81" i="9"/>
  <c r="C89" i="9"/>
  <c r="C100" i="9"/>
  <c r="H100" i="9" s="1"/>
  <c r="C38" i="9"/>
  <c r="D143" i="9"/>
  <c r="C46" i="9"/>
  <c r="H46" i="9" s="1"/>
  <c r="B101" i="9"/>
  <c r="B98" i="9"/>
  <c r="D146" i="9"/>
  <c r="D59" i="9"/>
  <c r="D67" i="9"/>
  <c r="D83" i="9"/>
  <c r="C40" i="9"/>
  <c r="H40" i="9" s="1"/>
  <c r="B123" i="9"/>
  <c r="B132" i="9"/>
  <c r="B39" i="9"/>
  <c r="Y247" i="9"/>
  <c r="K246" i="9" s="1"/>
  <c r="C80" i="9"/>
  <c r="H80" i="9" s="1"/>
  <c r="B62" i="9"/>
  <c r="C108" i="9"/>
  <c r="H108" i="9" s="1"/>
  <c r="B78" i="9"/>
  <c r="B258" i="9"/>
  <c r="B37" i="9"/>
  <c r="B49" i="9"/>
  <c r="C59" i="9"/>
  <c r="H59" i="9" s="1"/>
  <c r="D41" i="9"/>
  <c r="C33" i="9"/>
  <c r="H33" i="9" s="1"/>
  <c r="C42" i="9"/>
  <c r="H42" i="9" s="1"/>
  <c r="B43" i="9"/>
  <c r="D49" i="9"/>
  <c r="B31" i="9"/>
  <c r="C44" i="9"/>
  <c r="H44" i="9" s="1"/>
  <c r="D64" i="9"/>
  <c r="C39" i="9"/>
  <c r="H39" i="9" s="1"/>
  <c r="C50" i="9"/>
  <c r="H50" i="9" s="1"/>
  <c r="B142" i="9"/>
  <c r="B195" i="10"/>
  <c r="B263" i="10"/>
  <c r="B263" i="8"/>
  <c r="B195" i="8"/>
  <c r="B261" i="4"/>
  <c r="B195" i="4"/>
  <c r="D32" i="4"/>
  <c r="B121" i="4"/>
  <c r="D41" i="4"/>
  <c r="B37" i="4"/>
  <c r="D122" i="4"/>
  <c r="B77" i="4"/>
  <c r="D43" i="4"/>
  <c r="C105" i="4"/>
  <c r="D65" i="4"/>
  <c r="D49" i="4"/>
  <c r="B54" i="4"/>
  <c r="D146" i="4"/>
  <c r="D92" i="4"/>
  <c r="D124" i="4"/>
  <c r="D38" i="4"/>
  <c r="B55" i="4"/>
  <c r="B160" i="4"/>
  <c r="B60" i="4"/>
  <c r="B151" i="4"/>
  <c r="B99" i="4"/>
  <c r="B66" i="4"/>
  <c r="B38" i="4"/>
  <c r="B122" i="4"/>
  <c r="B162" i="4"/>
  <c r="B85" i="4"/>
  <c r="B155" i="4"/>
  <c r="B44" i="4"/>
  <c r="B65" i="4"/>
  <c r="B98" i="4"/>
  <c r="B79" i="4"/>
  <c r="B41" i="4"/>
  <c r="B78" i="4"/>
  <c r="B101" i="4"/>
  <c r="B80" i="4"/>
  <c r="B142" i="4"/>
  <c r="B107" i="4"/>
  <c r="B32" i="4"/>
  <c r="B91" i="4"/>
  <c r="B156" i="4"/>
  <c r="B100" i="4"/>
  <c r="B102" i="4"/>
  <c r="B67" i="4"/>
  <c r="B131" i="4"/>
  <c r="B50" i="4"/>
  <c r="B132" i="4"/>
  <c r="B83" i="4"/>
  <c r="B115" i="4"/>
  <c r="B81" i="4"/>
  <c r="B125" i="4"/>
  <c r="B64" i="4"/>
  <c r="B45" i="4"/>
  <c r="B163" i="4"/>
  <c r="C132" i="4"/>
  <c r="H132" i="4" s="1"/>
  <c r="C96" i="4"/>
  <c r="H96" i="4" s="1"/>
  <c r="C79" i="4"/>
  <c r="H79" i="4" s="1"/>
  <c r="C51" i="4"/>
  <c r="H51" i="4" s="1"/>
  <c r="C65" i="4"/>
  <c r="H65" i="4" s="1"/>
  <c r="C143" i="4"/>
  <c r="H143" i="4" s="1"/>
  <c r="C81" i="4"/>
  <c r="H81" i="4" s="1"/>
  <c r="B105" i="4"/>
  <c r="C80" i="4"/>
  <c r="H80" i="4" s="1"/>
  <c r="C78" i="4"/>
  <c r="H78" i="4" s="1"/>
  <c r="C56" i="4"/>
  <c r="H56" i="4" s="1"/>
  <c r="C33" i="4"/>
  <c r="H33" i="4" s="1"/>
  <c r="C68" i="4"/>
  <c r="H68" i="4" s="1"/>
  <c r="B145" i="4"/>
  <c r="C151" i="4"/>
  <c r="H151" i="4" s="1"/>
  <c r="C126" i="4"/>
  <c r="H126" i="4" s="1"/>
  <c r="C41" i="4"/>
  <c r="H41" i="4" s="1"/>
  <c r="C55" i="4"/>
  <c r="H55" i="4" s="1"/>
  <c r="C115" i="4"/>
  <c r="H115" i="4" s="1"/>
  <c r="C91" i="4"/>
  <c r="H91" i="4" s="1"/>
  <c r="B111" i="4"/>
  <c r="D121" i="4"/>
  <c r="D97" i="4"/>
  <c r="D130" i="4"/>
  <c r="B42" i="4"/>
  <c r="B86" i="4"/>
  <c r="B130" i="4"/>
  <c r="B51" i="4"/>
  <c r="B59" i="4"/>
  <c r="B157" i="4"/>
  <c r="B40" i="4"/>
  <c r="B39" i="4"/>
  <c r="B92" i="4"/>
  <c r="B84" i="4"/>
  <c r="B137" i="4"/>
  <c r="B90" i="4"/>
  <c r="B164" i="4"/>
  <c r="B56" i="4"/>
  <c r="B143" i="4"/>
  <c r="B161" i="4"/>
  <c r="B106" i="4"/>
  <c r="B133" i="4"/>
  <c r="B68" i="4"/>
  <c r="D77" i="4"/>
  <c r="D96" i="4"/>
  <c r="B57" i="4"/>
  <c r="B33" i="4"/>
  <c r="B96" i="4"/>
  <c r="B112" i="4"/>
  <c r="B46" i="4"/>
  <c r="B62" i="4"/>
  <c r="B82" i="4"/>
  <c r="B123" i="4"/>
  <c r="B97" i="4"/>
  <c r="B126" i="4"/>
  <c r="B129" i="4"/>
  <c r="B147" i="4"/>
  <c r="B61" i="4"/>
  <c r="B108" i="4"/>
  <c r="B63" i="4"/>
  <c r="B58" i="4"/>
  <c r="B146" i="4"/>
  <c r="B124" i="4"/>
  <c r="B43" i="4"/>
  <c r="C97" i="4"/>
  <c r="H97" i="4" s="1"/>
  <c r="C60" i="4"/>
  <c r="H60" i="4" s="1"/>
  <c r="C63" i="4"/>
  <c r="H63" i="4" s="1"/>
  <c r="C133" i="4"/>
  <c r="H133" i="4" s="1"/>
  <c r="C90" i="4"/>
  <c r="H90" i="4" s="1"/>
  <c r="C123" i="4"/>
  <c r="H123" i="4" s="1"/>
  <c r="C112" i="4"/>
  <c r="H112" i="4" s="1"/>
  <c r="C142" i="4"/>
  <c r="H142" i="4" s="1"/>
  <c r="B128" i="4"/>
  <c r="C147" i="4"/>
  <c r="H147" i="4" s="1"/>
  <c r="C146" i="4"/>
  <c r="H146" i="4" s="1"/>
  <c r="C58" i="4"/>
  <c r="H58" i="4" s="1"/>
  <c r="C129" i="4"/>
  <c r="H129" i="4" s="1"/>
  <c r="C130" i="4"/>
  <c r="H130" i="4" s="1"/>
  <c r="C155" i="4"/>
  <c r="H155" i="4" s="1"/>
  <c r="C124" i="4"/>
  <c r="H124" i="4" s="1"/>
  <c r="C62" i="4"/>
  <c r="H62" i="4" s="1"/>
  <c r="B136" i="4"/>
  <c r="C85" i="4"/>
  <c r="H85" i="4" s="1"/>
  <c r="C45" i="4"/>
  <c r="H45" i="4" s="1"/>
  <c r="C86" i="4"/>
  <c r="H86" i="4" s="1"/>
  <c r="D37" i="4"/>
  <c r="D111" i="4"/>
  <c r="D58" i="4"/>
  <c r="D102" i="4"/>
  <c r="D142" i="4"/>
  <c r="D141" i="4"/>
  <c r="D46" i="4"/>
  <c r="D129" i="4"/>
  <c r="C98" i="4"/>
  <c r="H98" i="4" s="1"/>
  <c r="C101" i="4"/>
  <c r="H101" i="4" s="1"/>
  <c r="C57" i="4"/>
  <c r="H57" i="4" s="1"/>
  <c r="B49" i="4"/>
  <c r="C106" i="4"/>
  <c r="H106" i="4" s="1"/>
  <c r="C160" i="4"/>
  <c r="H160" i="4" s="1"/>
  <c r="C39" i="4"/>
  <c r="H39" i="4" s="1"/>
  <c r="C92" i="4"/>
  <c r="H92" i="4" s="1"/>
  <c r="C46" i="4"/>
  <c r="H46" i="4" s="1"/>
  <c r="C42" i="4"/>
  <c r="H42" i="4" s="1"/>
  <c r="D62" i="4"/>
  <c r="B154" i="4"/>
  <c r="D155" i="4"/>
  <c r="D160" i="4"/>
  <c r="D84" i="4"/>
  <c r="D45" i="4"/>
  <c r="D42" i="4"/>
  <c r="C38" i="4"/>
  <c r="H38" i="4" s="1"/>
  <c r="D55" i="4"/>
  <c r="D126" i="4"/>
  <c r="D51" i="4"/>
  <c r="C150" i="4"/>
  <c r="C145" i="4"/>
  <c r="C54" i="4"/>
  <c r="D67" i="4"/>
  <c r="D105" i="4"/>
  <c r="D63" i="4"/>
  <c r="C107" i="4"/>
  <c r="H107" i="4" s="1"/>
  <c r="C44" i="4"/>
  <c r="H44" i="4" s="1"/>
  <c r="B95" i="4"/>
  <c r="C131" i="4"/>
  <c r="H131" i="4" s="1"/>
  <c r="C164" i="4"/>
  <c r="H164" i="4" s="1"/>
  <c r="C83" i="4"/>
  <c r="H83" i="4" s="1"/>
  <c r="C125" i="4"/>
  <c r="H125" i="4" s="1"/>
  <c r="B141" i="4"/>
  <c r="B114" i="4"/>
  <c r="C102" i="4"/>
  <c r="H102" i="4" s="1"/>
  <c r="D31" i="4"/>
  <c r="C141" i="4"/>
  <c r="D89" i="4"/>
  <c r="C31" i="4"/>
  <c r="D50" i="4"/>
  <c r="D56" i="4"/>
  <c r="D112" i="4"/>
  <c r="D81" i="4"/>
  <c r="D114" i="4"/>
  <c r="D33" i="4"/>
  <c r="D164" i="4"/>
  <c r="D86" i="4"/>
  <c r="C77" i="4"/>
  <c r="D95" i="4"/>
  <c r="C49" i="4"/>
  <c r="C59" i="4"/>
  <c r="H59" i="4" s="1"/>
  <c r="C162" i="4"/>
  <c r="H162" i="4" s="1"/>
  <c r="C61" i="4"/>
  <c r="H61" i="4" s="1"/>
  <c r="C137" i="4"/>
  <c r="H137" i="4" s="1"/>
  <c r="C161" i="4"/>
  <c r="H161" i="4" s="1"/>
  <c r="C64" i="4"/>
  <c r="H64" i="4" s="1"/>
  <c r="C40" i="4"/>
  <c r="H40" i="4" s="1"/>
  <c r="C108" i="4"/>
  <c r="H108" i="4" s="1"/>
  <c r="C66" i="4"/>
  <c r="H66" i="4" s="1"/>
  <c r="C50" i="4"/>
  <c r="H50" i="4" s="1"/>
  <c r="D145" i="4"/>
  <c r="D150" i="4"/>
  <c r="C128" i="4"/>
  <c r="D156" i="4"/>
  <c r="C114" i="4"/>
  <c r="D161" i="4"/>
  <c r="B31" i="4"/>
  <c r="D79" i="4"/>
  <c r="D90" i="4"/>
  <c r="D106" i="4"/>
  <c r="C156" i="4"/>
  <c r="H156" i="4" s="1"/>
  <c r="C32" i="4"/>
  <c r="H32" i="4" s="1"/>
  <c r="C43" i="4"/>
  <c r="H43" i="4" s="1"/>
  <c r="C157" i="4"/>
  <c r="H157" i="4" s="1"/>
  <c r="C99" i="4"/>
  <c r="H99" i="4" s="1"/>
  <c r="C82" i="4"/>
  <c r="H82" i="4" s="1"/>
  <c r="C100" i="4"/>
  <c r="H100" i="4" s="1"/>
  <c r="C67" i="4"/>
  <c r="H67" i="4" s="1"/>
  <c r="C163" i="4"/>
  <c r="H163" i="4" s="1"/>
  <c r="C84" i="4"/>
  <c r="H84" i="4" s="1"/>
  <c r="D54" i="4"/>
  <c r="D128" i="4"/>
  <c r="D107" i="4"/>
  <c r="D137" i="4"/>
  <c r="D91" i="4"/>
  <c r="C95" i="4"/>
  <c r="D154" i="4"/>
  <c r="D163" i="4"/>
  <c r="C136" i="4"/>
  <c r="C37" i="4"/>
  <c r="D64" i="4"/>
  <c r="D85" i="4"/>
  <c r="D136" i="4"/>
  <c r="D44" i="4"/>
  <c r="D57" i="4"/>
  <c r="D123" i="4"/>
  <c r="D108" i="4"/>
  <c r="D132" i="4"/>
  <c r="D80" i="4"/>
  <c r="D66" i="4"/>
  <c r="B89" i="4"/>
  <c r="C111" i="4"/>
  <c r="C154" i="4"/>
  <c r="D82" i="4"/>
  <c r="D61" i="4"/>
  <c r="D40" i="4"/>
  <c r="D125" i="4"/>
  <c r="D39" i="4"/>
  <c r="D147" i="4"/>
  <c r="D101" i="4"/>
  <c r="D60" i="4"/>
  <c r="C89" i="4"/>
  <c r="D98" i="4"/>
  <c r="D162" i="4"/>
  <c r="D157" i="4"/>
  <c r="D115" i="4"/>
  <c r="D133" i="4"/>
  <c r="D100" i="4"/>
  <c r="D83" i="4"/>
  <c r="D151" i="4"/>
  <c r="C121" i="4"/>
  <c r="C122" i="4"/>
  <c r="H122" i="4" s="1"/>
  <c r="D131" i="4"/>
  <c r="D78" i="4"/>
  <c r="D68" i="4"/>
  <c r="D143" i="4"/>
  <c r="D99" i="4"/>
  <c r="B150" i="4"/>
  <c r="F83" i="10" l="1"/>
  <c r="G83" i="10" s="1"/>
  <c r="I83" i="10" s="1"/>
  <c r="AD200" i="8"/>
  <c r="F84" i="10"/>
  <c r="G84" i="10" s="1"/>
  <c r="I84" i="10" s="1"/>
  <c r="T214" i="4"/>
  <c r="S214" i="4"/>
  <c r="AH216" i="9"/>
  <c r="AJ216" i="9" s="1"/>
  <c r="X202" i="9"/>
  <c r="X214" i="8"/>
  <c r="T214" i="8" s="1"/>
  <c r="F85" i="9"/>
  <c r="G85" i="9" s="1"/>
  <c r="I85" i="9" s="1"/>
  <c r="Z224" i="8"/>
  <c r="F60" i="9"/>
  <c r="G60" i="9" s="1"/>
  <c r="I60" i="9" s="1"/>
  <c r="Z215" i="10"/>
  <c r="AE215" i="9"/>
  <c r="Z216" i="9"/>
  <c r="AE216" i="9"/>
  <c r="Y215" i="10"/>
  <c r="F92" i="9"/>
  <c r="G92" i="9" s="1"/>
  <c r="I92" i="9" s="1"/>
  <c r="X215" i="9"/>
  <c r="Y215" i="9"/>
  <c r="Z215" i="9"/>
  <c r="AF216" i="10"/>
  <c r="AH216" i="10" s="1"/>
  <c r="U216" i="8"/>
  <c r="R216" i="8"/>
  <c r="S216" i="8"/>
  <c r="T216" i="8"/>
  <c r="S216" i="9"/>
  <c r="U216" i="9"/>
  <c r="T216" i="9"/>
  <c r="R216" i="9"/>
  <c r="U214" i="4"/>
  <c r="H114" i="8"/>
  <c r="X215" i="8"/>
  <c r="F137" i="10"/>
  <c r="G137" i="10" s="1"/>
  <c r="I137" i="10" s="1"/>
  <c r="F59" i="10"/>
  <c r="G59" i="10" s="1"/>
  <c r="I59" i="10" s="1"/>
  <c r="F40" i="8"/>
  <c r="G40" i="8" s="1"/>
  <c r="I40" i="8" s="1"/>
  <c r="Y207" i="10"/>
  <c r="Y231" i="10"/>
  <c r="Z223" i="8"/>
  <c r="Y224" i="10"/>
  <c r="Y200" i="10"/>
  <c r="Y220" i="10"/>
  <c r="Y206" i="10"/>
  <c r="Y222" i="10"/>
  <c r="Y203" i="10"/>
  <c r="Y202" i="10"/>
  <c r="Y208" i="10"/>
  <c r="Y214" i="10"/>
  <c r="Y211" i="10"/>
  <c r="Y221" i="10"/>
  <c r="Y201" i="10"/>
  <c r="Y223" i="10"/>
  <c r="Y217" i="10"/>
  <c r="Z201" i="10"/>
  <c r="F51" i="9"/>
  <c r="G51" i="9" s="1"/>
  <c r="I51" i="9" s="1"/>
  <c r="F79" i="9"/>
  <c r="G79" i="9" s="1"/>
  <c r="I79" i="9" s="1"/>
  <c r="F51" i="10"/>
  <c r="G51" i="10" s="1"/>
  <c r="I51" i="10" s="1"/>
  <c r="F86" i="10"/>
  <c r="G86" i="10" s="1"/>
  <c r="I86" i="10" s="1"/>
  <c r="F45" i="10"/>
  <c r="G45" i="10" s="1"/>
  <c r="I45" i="10" s="1"/>
  <c r="F129" i="10"/>
  <c r="G129" i="10" s="1"/>
  <c r="I129" i="10" s="1"/>
  <c r="Z217" i="10"/>
  <c r="F124" i="10"/>
  <c r="G124" i="10" s="1"/>
  <c r="I124" i="10" s="1"/>
  <c r="F62" i="10"/>
  <c r="G62" i="10" s="1"/>
  <c r="I62" i="10" s="1"/>
  <c r="Z231" i="10"/>
  <c r="Y208" i="9"/>
  <c r="X211" i="9"/>
  <c r="Z231" i="9"/>
  <c r="Y207" i="9"/>
  <c r="Z224" i="9"/>
  <c r="Z220" i="9"/>
  <c r="Z201" i="9"/>
  <c r="Y214" i="9"/>
  <c r="F164" i="9"/>
  <c r="G164" i="9" s="1"/>
  <c r="I164" i="9" s="1"/>
  <c r="X208" i="9"/>
  <c r="Z208" i="9"/>
  <c r="F55" i="9"/>
  <c r="G55" i="9" s="1"/>
  <c r="I55" i="9" s="1"/>
  <c r="Y220" i="9"/>
  <c r="Y211" i="9"/>
  <c r="AH211" i="9" s="1"/>
  <c r="AJ211" i="9" s="1"/>
  <c r="X200" i="9"/>
  <c r="Y223" i="9"/>
  <c r="F161" i="10"/>
  <c r="G161" i="10" s="1"/>
  <c r="I161" i="10" s="1"/>
  <c r="F155" i="10"/>
  <c r="G155" i="10" s="1"/>
  <c r="I155" i="10" s="1"/>
  <c r="F157" i="10"/>
  <c r="G157" i="10" s="1"/>
  <c r="I157" i="10" s="1"/>
  <c r="F122" i="10"/>
  <c r="G122" i="10" s="1"/>
  <c r="I122" i="10" s="1"/>
  <c r="F96" i="10"/>
  <c r="G96" i="10" s="1"/>
  <c r="I96" i="10" s="1"/>
  <c r="Z207" i="10"/>
  <c r="F132" i="10"/>
  <c r="G132" i="10" s="1"/>
  <c r="I132" i="10" s="1"/>
  <c r="F162" i="10"/>
  <c r="G162" i="10" s="1"/>
  <c r="I162" i="10" s="1"/>
  <c r="F79" i="10"/>
  <c r="G79" i="10" s="1"/>
  <c r="I79" i="10" s="1"/>
  <c r="F90" i="10"/>
  <c r="G90" i="10" s="1"/>
  <c r="I90" i="10" s="1"/>
  <c r="Z207" i="9"/>
  <c r="Z202" i="9"/>
  <c r="Z222" i="9"/>
  <c r="X223" i="9"/>
  <c r="X222" i="9"/>
  <c r="Y221" i="9"/>
  <c r="X206" i="9"/>
  <c r="X221" i="9"/>
  <c r="Y217" i="9"/>
  <c r="Y224" i="9"/>
  <c r="Y231" i="9"/>
  <c r="Y206" i="9"/>
  <c r="Z217" i="9"/>
  <c r="Z211" i="9"/>
  <c r="X214" i="9"/>
  <c r="Z223" i="9"/>
  <c r="X217" i="9"/>
  <c r="X224" i="9"/>
  <c r="Z206" i="9"/>
  <c r="Z203" i="9"/>
  <c r="X201" i="9"/>
  <c r="X207" i="9"/>
  <c r="Y202" i="9"/>
  <c r="Y200" i="9"/>
  <c r="Z200" i="9"/>
  <c r="Y203" i="9"/>
  <c r="X203" i="9"/>
  <c r="X220" i="9"/>
  <c r="X231" i="9"/>
  <c r="Y222" i="9"/>
  <c r="Z221" i="9"/>
  <c r="H38" i="9"/>
  <c r="Y201" i="9"/>
  <c r="W213" i="4"/>
  <c r="Z214" i="9"/>
  <c r="F64" i="8"/>
  <c r="G64" i="8" s="1"/>
  <c r="I64" i="8" s="1"/>
  <c r="X202" i="8"/>
  <c r="U202" i="8" s="1"/>
  <c r="F107" i="8"/>
  <c r="G107" i="8" s="1"/>
  <c r="I107" i="8" s="1"/>
  <c r="X231" i="8"/>
  <c r="R231" i="8" s="1"/>
  <c r="F126" i="8"/>
  <c r="G126" i="8" s="1"/>
  <c r="I126" i="8" s="1"/>
  <c r="F131" i="8"/>
  <c r="G131" i="8" s="1"/>
  <c r="I131" i="8" s="1"/>
  <c r="F133" i="8"/>
  <c r="G133" i="8" s="1"/>
  <c r="I133" i="8" s="1"/>
  <c r="F67" i="8"/>
  <c r="G67" i="8" s="1"/>
  <c r="I67" i="8" s="1"/>
  <c r="F154" i="8"/>
  <c r="G154" i="8" s="1"/>
  <c r="I154" i="8" s="1"/>
  <c r="F123" i="8"/>
  <c r="G123" i="8" s="1"/>
  <c r="I123" i="8" s="1"/>
  <c r="X203" i="8"/>
  <c r="T203" i="8" s="1"/>
  <c r="X201" i="8"/>
  <c r="T201" i="8" s="1"/>
  <c r="AD231" i="8"/>
  <c r="F100" i="8"/>
  <c r="G100" i="8" s="1"/>
  <c r="I100" i="8" s="1"/>
  <c r="F96" i="8"/>
  <c r="G96" i="8" s="1"/>
  <c r="I96" i="8" s="1"/>
  <c r="X207" i="8"/>
  <c r="T207" i="8" s="1"/>
  <c r="X220" i="8"/>
  <c r="T220" i="8" s="1"/>
  <c r="AD220" i="8"/>
  <c r="Z222" i="8"/>
  <c r="AD223" i="8"/>
  <c r="F164" i="8"/>
  <c r="G164" i="8" s="1"/>
  <c r="I164" i="8" s="1"/>
  <c r="F141" i="8"/>
  <c r="G141" i="8" s="1"/>
  <c r="I141" i="8" s="1"/>
  <c r="X217" i="8"/>
  <c r="R217" i="8" s="1"/>
  <c r="F101" i="8"/>
  <c r="G101" i="8" s="1"/>
  <c r="I101" i="8" s="1"/>
  <c r="X221" i="8"/>
  <c r="S221" i="8" s="1"/>
  <c r="Y221" i="8"/>
  <c r="F68" i="8"/>
  <c r="G68" i="8" s="1"/>
  <c r="I68" i="8" s="1"/>
  <c r="F83" i="8"/>
  <c r="G83" i="8" s="1"/>
  <c r="I83" i="8" s="1"/>
  <c r="F92" i="8"/>
  <c r="G92" i="8" s="1"/>
  <c r="I92" i="8" s="1"/>
  <c r="F145" i="8"/>
  <c r="G145" i="8" s="1"/>
  <c r="I145" i="8" s="1"/>
  <c r="F45" i="8"/>
  <c r="G45" i="8" s="1"/>
  <c r="I45" i="8" s="1"/>
  <c r="Z214" i="8"/>
  <c r="F163" i="8"/>
  <c r="G163" i="8" s="1"/>
  <c r="I163" i="8" s="1"/>
  <c r="AD202" i="8"/>
  <c r="F59" i="8"/>
  <c r="G59" i="8" s="1"/>
  <c r="I59" i="8" s="1"/>
  <c r="X222" i="8"/>
  <c r="R222" i="8" s="1"/>
  <c r="AD217" i="8"/>
  <c r="AD211" i="8"/>
  <c r="F157" i="8"/>
  <c r="G157" i="8" s="1"/>
  <c r="I157" i="8" s="1"/>
  <c r="F58" i="8"/>
  <c r="G58" i="8" s="1"/>
  <c r="I58" i="8" s="1"/>
  <c r="AD207" i="8"/>
  <c r="Z221" i="8"/>
  <c r="X200" i="8"/>
  <c r="R200" i="8" s="1"/>
  <c r="F84" i="8"/>
  <c r="G84" i="8" s="1"/>
  <c r="I84" i="8" s="1"/>
  <c r="F160" i="8"/>
  <c r="G160" i="8" s="1"/>
  <c r="I160" i="8" s="1"/>
  <c r="Y224" i="8"/>
  <c r="F151" i="8"/>
  <c r="G151" i="8" s="1"/>
  <c r="I151" i="8" s="1"/>
  <c r="X211" i="8"/>
  <c r="S211" i="8" s="1"/>
  <c r="Y206" i="8"/>
  <c r="F102" i="8"/>
  <c r="G102" i="8" s="1"/>
  <c r="I102" i="8" s="1"/>
  <c r="F62" i="8"/>
  <c r="G62" i="8" s="1"/>
  <c r="I62" i="8" s="1"/>
  <c r="F142" i="8"/>
  <c r="G142" i="8" s="1"/>
  <c r="I142" i="8" s="1"/>
  <c r="F49" i="8"/>
  <c r="G49" i="8" s="1"/>
  <c r="I49" i="8" s="1"/>
  <c r="F63" i="8"/>
  <c r="G63" i="8" s="1"/>
  <c r="I63" i="8" s="1"/>
  <c r="F78" i="8"/>
  <c r="G78" i="8" s="1"/>
  <c r="I78" i="8" s="1"/>
  <c r="X208" i="8"/>
  <c r="T208" i="8" s="1"/>
  <c r="F108" i="8"/>
  <c r="G108" i="8" s="1"/>
  <c r="I108" i="8" s="1"/>
  <c r="F161" i="8"/>
  <c r="G161" i="8" s="1"/>
  <c r="I161" i="8" s="1"/>
  <c r="F42" i="8"/>
  <c r="G42" i="8" s="1"/>
  <c r="I42" i="8" s="1"/>
  <c r="Z231" i="8"/>
  <c r="F43" i="8"/>
  <c r="G43" i="8" s="1"/>
  <c r="I43" i="8" s="1"/>
  <c r="Z206" i="8"/>
  <c r="F91" i="8"/>
  <c r="G91" i="8" s="1"/>
  <c r="I91" i="8" s="1"/>
  <c r="F122" i="8"/>
  <c r="G122" i="8" s="1"/>
  <c r="I122" i="8" s="1"/>
  <c r="F147" i="8"/>
  <c r="G147" i="8" s="1"/>
  <c r="I147" i="8" s="1"/>
  <c r="B29" i="8"/>
  <c r="F64" i="9"/>
  <c r="G64" i="9" s="1"/>
  <c r="I64" i="9" s="1"/>
  <c r="F112" i="8"/>
  <c r="G112" i="8" s="1"/>
  <c r="I112" i="8" s="1"/>
  <c r="AA223" i="4"/>
  <c r="K254" i="9"/>
  <c r="F56" i="9"/>
  <c r="G56" i="9" s="1"/>
  <c r="I56" i="9" s="1"/>
  <c r="F143" i="9"/>
  <c r="G143" i="9" s="1"/>
  <c r="I143" i="9" s="1"/>
  <c r="F32" i="9"/>
  <c r="G32" i="9" s="1"/>
  <c r="I32" i="9" s="1"/>
  <c r="F58" i="9"/>
  <c r="G58" i="9" s="1"/>
  <c r="I58" i="9" s="1"/>
  <c r="F113" i="10"/>
  <c r="G113" i="10" s="1"/>
  <c r="I113" i="10" s="1"/>
  <c r="F65" i="8"/>
  <c r="G65" i="8" s="1"/>
  <c r="I65" i="8" s="1"/>
  <c r="Z208" i="8"/>
  <c r="Z203" i="8"/>
  <c r="F81" i="8"/>
  <c r="G81" i="8" s="1"/>
  <c r="I81" i="8" s="1"/>
  <c r="F57" i="8"/>
  <c r="G57" i="8" s="1"/>
  <c r="I57" i="8" s="1"/>
  <c r="F105" i="8"/>
  <c r="G105" i="8" s="1"/>
  <c r="I105" i="8" s="1"/>
  <c r="AD203" i="8"/>
  <c r="F156" i="8"/>
  <c r="G156" i="8" s="1"/>
  <c r="I156" i="8" s="1"/>
  <c r="AD222" i="8"/>
  <c r="F89" i="8"/>
  <c r="G89" i="8" s="1"/>
  <c r="I89" i="8" s="1"/>
  <c r="F66" i="8"/>
  <c r="G66" i="8" s="1"/>
  <c r="I66" i="8" s="1"/>
  <c r="Z201" i="8"/>
  <c r="X206" i="8"/>
  <c r="R206" i="8" s="1"/>
  <c r="F32" i="8"/>
  <c r="G32" i="8" s="1"/>
  <c r="I32" i="8" s="1"/>
  <c r="AD206" i="8"/>
  <c r="Z200" i="8"/>
  <c r="F50" i="8"/>
  <c r="G50" i="8" s="1"/>
  <c r="I50" i="8" s="1"/>
  <c r="F106" i="8"/>
  <c r="G106" i="8" s="1"/>
  <c r="I106" i="8" s="1"/>
  <c r="F37" i="8"/>
  <c r="G37" i="8" s="1"/>
  <c r="I37" i="8" s="1"/>
  <c r="F60" i="8"/>
  <c r="G60" i="8" s="1"/>
  <c r="I60" i="8" s="1"/>
  <c r="Z211" i="8"/>
  <c r="Y208" i="8"/>
  <c r="F77" i="8"/>
  <c r="G77" i="8" s="1"/>
  <c r="I77" i="8" s="1"/>
  <c r="F155" i="8"/>
  <c r="G155" i="8" s="1"/>
  <c r="I155" i="8" s="1"/>
  <c r="F121" i="8"/>
  <c r="G121" i="8" s="1"/>
  <c r="I121" i="8" s="1"/>
  <c r="D29" i="8"/>
  <c r="F113" i="8"/>
  <c r="G113" i="8" s="1"/>
  <c r="I113" i="8" s="1"/>
  <c r="AD214" i="8"/>
  <c r="F132" i="8"/>
  <c r="G132" i="8" s="1"/>
  <c r="I132" i="8" s="1"/>
  <c r="F125" i="8"/>
  <c r="G125" i="8" s="1"/>
  <c r="I125" i="8" s="1"/>
  <c r="Y231" i="8"/>
  <c r="F31" i="8"/>
  <c r="G31" i="8" s="1"/>
  <c r="I31" i="8" s="1"/>
  <c r="AD208" i="8"/>
  <c r="Y203" i="8"/>
  <c r="Y220" i="8"/>
  <c r="F114" i="8"/>
  <c r="G114" i="8" s="1"/>
  <c r="F38" i="8"/>
  <c r="G38" i="8" s="1"/>
  <c r="I38" i="8" s="1"/>
  <c r="Y202" i="8"/>
  <c r="Y223" i="8"/>
  <c r="C29" i="8"/>
  <c r="F55" i="8"/>
  <c r="G55" i="8" s="1"/>
  <c r="I55" i="8" s="1"/>
  <c r="F136" i="8"/>
  <c r="G136" i="8" s="1"/>
  <c r="I136" i="8" s="1"/>
  <c r="Z217" i="8"/>
  <c r="Z220" i="8"/>
  <c r="F137" i="8"/>
  <c r="G137" i="8" s="1"/>
  <c r="I137" i="8" s="1"/>
  <c r="F97" i="8"/>
  <c r="G97" i="8" s="1"/>
  <c r="I97" i="8" s="1"/>
  <c r="F82" i="8"/>
  <c r="G82" i="8" s="1"/>
  <c r="I82" i="8" s="1"/>
  <c r="F128" i="8"/>
  <c r="G128" i="8" s="1"/>
  <c r="I128" i="8" s="1"/>
  <c r="Y222" i="8"/>
  <c r="F90" i="8"/>
  <c r="G90" i="8" s="1"/>
  <c r="I90" i="8" s="1"/>
  <c r="F86" i="8"/>
  <c r="G86" i="8" s="1"/>
  <c r="I86" i="8" s="1"/>
  <c r="Y211" i="8"/>
  <c r="F150" i="8"/>
  <c r="G150" i="8" s="1"/>
  <c r="I150" i="8" s="1"/>
  <c r="X223" i="8"/>
  <c r="S223" i="8" s="1"/>
  <c r="Y201" i="8"/>
  <c r="AD216" i="8"/>
  <c r="F111" i="8"/>
  <c r="G111" i="8" s="1"/>
  <c r="I111" i="8" s="1"/>
  <c r="F54" i="8"/>
  <c r="G54" i="8" s="1"/>
  <c r="I54" i="8" s="1"/>
  <c r="F33" i="8"/>
  <c r="G33" i="8" s="1"/>
  <c r="I33" i="8" s="1"/>
  <c r="AD201" i="8"/>
  <c r="Y214" i="8"/>
  <c r="F115" i="8"/>
  <c r="G115" i="8" s="1"/>
  <c r="I115" i="8" s="1"/>
  <c r="Z207" i="8"/>
  <c r="Y207" i="8"/>
  <c r="AD221" i="8"/>
  <c r="AD224" i="8"/>
  <c r="Z202" i="8"/>
  <c r="Y200" i="8"/>
  <c r="F44" i="8"/>
  <c r="G44" i="8" s="1"/>
  <c r="I44" i="8" s="1"/>
  <c r="F124" i="8"/>
  <c r="G124" i="8" s="1"/>
  <c r="I124" i="8" s="1"/>
  <c r="Y217" i="8"/>
  <c r="F39" i="8"/>
  <c r="G39" i="8" s="1"/>
  <c r="I39" i="8" s="1"/>
  <c r="F46" i="8"/>
  <c r="G46" i="8" s="1"/>
  <c r="I46" i="8" s="1"/>
  <c r="F130" i="8"/>
  <c r="G130" i="8" s="1"/>
  <c r="I130" i="8" s="1"/>
  <c r="F99" i="8"/>
  <c r="G99" i="8" s="1"/>
  <c r="I99" i="8" s="1"/>
  <c r="F51" i="8"/>
  <c r="G51" i="8" s="1"/>
  <c r="I51" i="8" s="1"/>
  <c r="F79" i="8"/>
  <c r="G79" i="8" s="1"/>
  <c r="I79" i="8" s="1"/>
  <c r="F146" i="8"/>
  <c r="G146" i="8" s="1"/>
  <c r="I146" i="8" s="1"/>
  <c r="F98" i="8"/>
  <c r="G98" i="8" s="1"/>
  <c r="I98" i="8" s="1"/>
  <c r="F162" i="8"/>
  <c r="G162" i="8" s="1"/>
  <c r="I162" i="8" s="1"/>
  <c r="K250" i="9"/>
  <c r="K253" i="10"/>
  <c r="F131" i="9"/>
  <c r="G131" i="9" s="1"/>
  <c r="I131" i="9" s="1"/>
  <c r="F39" i="10"/>
  <c r="G39" i="10" s="1"/>
  <c r="I39" i="10" s="1"/>
  <c r="F84" i="9"/>
  <c r="G84" i="9" s="1"/>
  <c r="I84" i="9" s="1"/>
  <c r="F63" i="9"/>
  <c r="G63" i="9" s="1"/>
  <c r="I63" i="9" s="1"/>
  <c r="F147" i="9"/>
  <c r="G147" i="9" s="1"/>
  <c r="I147" i="9" s="1"/>
  <c r="F41" i="9"/>
  <c r="G41" i="9" s="1"/>
  <c r="I41" i="9" s="1"/>
  <c r="Z208" i="10"/>
  <c r="F61" i="8"/>
  <c r="G61" i="8" s="1"/>
  <c r="I61" i="8" s="1"/>
  <c r="F56" i="8"/>
  <c r="G56" i="8" s="1"/>
  <c r="I56" i="8" s="1"/>
  <c r="F85" i="8"/>
  <c r="G85" i="8" s="1"/>
  <c r="I85" i="8" s="1"/>
  <c r="F146" i="9"/>
  <c r="G146" i="9" s="1"/>
  <c r="I146" i="9" s="1"/>
  <c r="F81" i="9"/>
  <c r="G81" i="9" s="1"/>
  <c r="I81" i="9" s="1"/>
  <c r="F98" i="9"/>
  <c r="G98" i="9" s="1"/>
  <c r="I98" i="9" s="1"/>
  <c r="F57" i="9"/>
  <c r="G57" i="9" s="1"/>
  <c r="I57" i="9" s="1"/>
  <c r="F151" i="9"/>
  <c r="G151" i="9" s="1"/>
  <c r="I151" i="9" s="1"/>
  <c r="F90" i="9"/>
  <c r="G90" i="9" s="1"/>
  <c r="I90" i="9" s="1"/>
  <c r="F161" i="9"/>
  <c r="G161" i="9" s="1"/>
  <c r="I161" i="9" s="1"/>
  <c r="F126" i="9"/>
  <c r="G126" i="9" s="1"/>
  <c r="I126" i="9" s="1"/>
  <c r="F106" i="9"/>
  <c r="G106" i="9" s="1"/>
  <c r="I106" i="9" s="1"/>
  <c r="F122" i="9"/>
  <c r="G122" i="9" s="1"/>
  <c r="I122" i="9" s="1"/>
  <c r="F63" i="10"/>
  <c r="G63" i="10" s="1"/>
  <c r="I63" i="10" s="1"/>
  <c r="Z221" i="10"/>
  <c r="Z211" i="10"/>
  <c r="Z223" i="10"/>
  <c r="Z224" i="10"/>
  <c r="F143" i="8"/>
  <c r="G143" i="8" s="1"/>
  <c r="I143" i="8" s="1"/>
  <c r="F80" i="8"/>
  <c r="G80" i="8" s="1"/>
  <c r="I80" i="8" s="1"/>
  <c r="F41" i="8"/>
  <c r="G41" i="8" s="1"/>
  <c r="I41" i="8" s="1"/>
  <c r="Z203" i="10"/>
  <c r="Z206" i="10"/>
  <c r="F62" i="9"/>
  <c r="G62" i="9" s="1"/>
  <c r="I62" i="9" s="1"/>
  <c r="F162" i="9"/>
  <c r="G162" i="9" s="1"/>
  <c r="I162" i="9" s="1"/>
  <c r="F156" i="9"/>
  <c r="G156" i="9" s="1"/>
  <c r="I156" i="9" s="1"/>
  <c r="F61" i="10"/>
  <c r="G61" i="10" s="1"/>
  <c r="I61" i="10" s="1"/>
  <c r="Z200" i="10"/>
  <c r="F129" i="8"/>
  <c r="G129" i="8" s="1"/>
  <c r="I129" i="8" s="1"/>
  <c r="Z214" i="10"/>
  <c r="F142" i="10"/>
  <c r="G142" i="10" s="1"/>
  <c r="I142" i="10" s="1"/>
  <c r="Z222" i="10"/>
  <c r="Z202" i="10"/>
  <c r="Z220" i="10"/>
  <c r="X224" i="8"/>
  <c r="F133" i="9"/>
  <c r="G133" i="9" s="1"/>
  <c r="I133" i="9" s="1"/>
  <c r="F80" i="10"/>
  <c r="G80" i="10" s="1"/>
  <c r="I80" i="10" s="1"/>
  <c r="AD231" i="10"/>
  <c r="F99" i="10"/>
  <c r="G99" i="10" s="1"/>
  <c r="I99" i="10" s="1"/>
  <c r="F111" i="9"/>
  <c r="G111" i="9" s="1"/>
  <c r="F46" i="9"/>
  <c r="G46" i="9" s="1"/>
  <c r="I46" i="9" s="1"/>
  <c r="F68" i="9"/>
  <c r="G68" i="9" s="1"/>
  <c r="I68" i="9" s="1"/>
  <c r="AE231" i="9"/>
  <c r="F83" i="9"/>
  <c r="G83" i="9" s="1"/>
  <c r="I83" i="9" s="1"/>
  <c r="F78" i="9"/>
  <c r="G78" i="9" s="1"/>
  <c r="I78" i="9" s="1"/>
  <c r="H95" i="9"/>
  <c r="F150" i="9"/>
  <c r="G150" i="9" s="1"/>
  <c r="AE224" i="9"/>
  <c r="F50" i="9"/>
  <c r="G50" i="9" s="1"/>
  <c r="I50" i="9" s="1"/>
  <c r="F121" i="9"/>
  <c r="G121" i="9" s="1"/>
  <c r="AE220" i="9"/>
  <c r="AE201" i="9"/>
  <c r="F37" i="9"/>
  <c r="G37" i="9" s="1"/>
  <c r="AE217" i="9"/>
  <c r="F107" i="9"/>
  <c r="G107" i="9" s="1"/>
  <c r="I107" i="9" s="1"/>
  <c r="F115" i="9"/>
  <c r="G115" i="9" s="1"/>
  <c r="I115" i="9" s="1"/>
  <c r="F39" i="9"/>
  <c r="G39" i="9" s="1"/>
  <c r="I39" i="9" s="1"/>
  <c r="H111" i="9"/>
  <c r="F65" i="9"/>
  <c r="G65" i="9" s="1"/>
  <c r="I65" i="9" s="1"/>
  <c r="F77" i="9"/>
  <c r="G77" i="9" s="1"/>
  <c r="AE206" i="9"/>
  <c r="AE203" i="9"/>
  <c r="F54" i="9"/>
  <c r="G54" i="9" s="1"/>
  <c r="F97" i="9"/>
  <c r="G97" i="9" s="1"/>
  <c r="I97" i="9" s="1"/>
  <c r="F89" i="9"/>
  <c r="G89" i="9" s="1"/>
  <c r="AE208" i="9"/>
  <c r="H121" i="9"/>
  <c r="F38" i="9"/>
  <c r="G38" i="9" s="1"/>
  <c r="H154" i="9"/>
  <c r="F114" i="9"/>
  <c r="G114" i="9" s="1"/>
  <c r="F45" i="9"/>
  <c r="G45" i="9" s="1"/>
  <c r="I45" i="9" s="1"/>
  <c r="F95" i="10"/>
  <c r="G95" i="10" s="1"/>
  <c r="AD207" i="10"/>
  <c r="F163" i="10"/>
  <c r="G163" i="10" s="1"/>
  <c r="I163" i="10" s="1"/>
  <c r="F147" i="10"/>
  <c r="G147" i="10" s="1"/>
  <c r="I147" i="10" s="1"/>
  <c r="F42" i="10"/>
  <c r="G42" i="10" s="1"/>
  <c r="I42" i="10" s="1"/>
  <c r="F131" i="10"/>
  <c r="G131" i="10" s="1"/>
  <c r="I131" i="10" s="1"/>
  <c r="F44" i="10"/>
  <c r="G44" i="10" s="1"/>
  <c r="I44" i="10" s="1"/>
  <c r="F43" i="10"/>
  <c r="G43" i="10" s="1"/>
  <c r="I43" i="10" s="1"/>
  <c r="F38" i="10"/>
  <c r="G38" i="10" s="1"/>
  <c r="I38" i="10" s="1"/>
  <c r="F102" i="10"/>
  <c r="G102" i="10" s="1"/>
  <c r="I102" i="10" s="1"/>
  <c r="H150" i="10"/>
  <c r="AD203" i="10"/>
  <c r="F54" i="10"/>
  <c r="G54" i="10" s="1"/>
  <c r="F81" i="10"/>
  <c r="G81" i="10" s="1"/>
  <c r="I81" i="10" s="1"/>
  <c r="F156" i="10"/>
  <c r="G156" i="10" s="1"/>
  <c r="I156" i="10" s="1"/>
  <c r="F126" i="10"/>
  <c r="G126" i="10" s="1"/>
  <c r="I126" i="10" s="1"/>
  <c r="F136" i="10"/>
  <c r="G136" i="10" s="1"/>
  <c r="H154" i="10"/>
  <c r="F164" i="10"/>
  <c r="G164" i="10" s="1"/>
  <c r="I164" i="10" s="1"/>
  <c r="F100" i="10"/>
  <c r="G100" i="10" s="1"/>
  <c r="I100" i="10" s="1"/>
  <c r="AD206" i="10"/>
  <c r="F77" i="10"/>
  <c r="G77" i="10" s="1"/>
  <c r="B29" i="9"/>
  <c r="F67" i="9"/>
  <c r="G67" i="9" s="1"/>
  <c r="I67" i="9" s="1"/>
  <c r="H49" i="9"/>
  <c r="H31" i="9"/>
  <c r="C29" i="9"/>
  <c r="F44" i="9"/>
  <c r="G44" i="9" s="1"/>
  <c r="I44" i="9" s="1"/>
  <c r="F137" i="9"/>
  <c r="G137" i="9" s="1"/>
  <c r="H137" i="9"/>
  <c r="AE200" i="9"/>
  <c r="F31" i="9"/>
  <c r="G31" i="9" s="1"/>
  <c r="D29" i="9"/>
  <c r="H54" i="9"/>
  <c r="H145" i="9"/>
  <c r="H141" i="9"/>
  <c r="F40" i="9"/>
  <c r="G40" i="9" s="1"/>
  <c r="I40" i="9" s="1"/>
  <c r="F96" i="9"/>
  <c r="G96" i="9" s="1"/>
  <c r="I96" i="9" s="1"/>
  <c r="F80" i="9"/>
  <c r="G80" i="9" s="1"/>
  <c r="I80" i="9" s="1"/>
  <c r="F128" i="9"/>
  <c r="G128" i="9" s="1"/>
  <c r="AE221" i="9"/>
  <c r="F86" i="9"/>
  <c r="G86" i="9" s="1"/>
  <c r="I86" i="9" s="1"/>
  <c r="F61" i="9"/>
  <c r="G61" i="9" s="1"/>
  <c r="I61" i="9" s="1"/>
  <c r="F101" i="9"/>
  <c r="G101" i="9" s="1"/>
  <c r="I101" i="9" s="1"/>
  <c r="H128" i="10"/>
  <c r="F32" i="10"/>
  <c r="G32" i="10" s="1"/>
  <c r="I32" i="10" s="1"/>
  <c r="F106" i="10"/>
  <c r="G106" i="10" s="1"/>
  <c r="I106" i="10" s="1"/>
  <c r="F133" i="10"/>
  <c r="G133" i="10" s="1"/>
  <c r="I133" i="10" s="1"/>
  <c r="H37" i="10"/>
  <c r="F56" i="10"/>
  <c r="G56" i="10" s="1"/>
  <c r="I56" i="10" s="1"/>
  <c r="F91" i="10"/>
  <c r="G91" i="10" s="1"/>
  <c r="I91" i="10" s="1"/>
  <c r="F98" i="10"/>
  <c r="G98" i="10" s="1"/>
  <c r="I98" i="10" s="1"/>
  <c r="F66" i="10"/>
  <c r="G66" i="10" s="1"/>
  <c r="I66" i="10" s="1"/>
  <c r="H145" i="10"/>
  <c r="F108" i="10"/>
  <c r="G108" i="10" s="1"/>
  <c r="I108" i="10" s="1"/>
  <c r="D29" i="10"/>
  <c r="AD200" i="10"/>
  <c r="F31" i="10"/>
  <c r="G31" i="10" s="1"/>
  <c r="F82" i="10"/>
  <c r="G82" i="10" s="1"/>
  <c r="I82" i="10" s="1"/>
  <c r="F58" i="10"/>
  <c r="G58" i="10" s="1"/>
  <c r="I58" i="10" s="1"/>
  <c r="F50" i="10"/>
  <c r="G50" i="10" s="1"/>
  <c r="I50" i="10" s="1"/>
  <c r="F143" i="10"/>
  <c r="G143" i="10" s="1"/>
  <c r="I143" i="10" s="1"/>
  <c r="H105" i="10"/>
  <c r="AB215" i="4"/>
  <c r="F49" i="9"/>
  <c r="G49" i="9" s="1"/>
  <c r="AE202" i="9"/>
  <c r="F59" i="9"/>
  <c r="G59" i="9" s="1"/>
  <c r="I59" i="9" s="1"/>
  <c r="H89" i="9"/>
  <c r="F95" i="9"/>
  <c r="G95" i="9" s="1"/>
  <c r="AE207" i="9"/>
  <c r="AE214" i="9"/>
  <c r="F112" i="9"/>
  <c r="G112" i="9" s="1"/>
  <c r="I112" i="9" s="1"/>
  <c r="F43" i="9"/>
  <c r="G43" i="9" s="1"/>
  <c r="I43" i="9" s="1"/>
  <c r="F123" i="9"/>
  <c r="G123" i="9" s="1"/>
  <c r="I123" i="9" s="1"/>
  <c r="F142" i="9"/>
  <c r="G142" i="9" s="1"/>
  <c r="I142" i="9" s="1"/>
  <c r="F125" i="9"/>
  <c r="G125" i="9" s="1"/>
  <c r="I125" i="9" s="1"/>
  <c r="F82" i="9"/>
  <c r="G82" i="9" s="1"/>
  <c r="I82" i="9" s="1"/>
  <c r="F155" i="9"/>
  <c r="G155" i="9" s="1"/>
  <c r="I155" i="9" s="1"/>
  <c r="F160" i="9"/>
  <c r="G160" i="9" s="1"/>
  <c r="I160" i="9" s="1"/>
  <c r="F154" i="9"/>
  <c r="G154" i="9" s="1"/>
  <c r="F141" i="9"/>
  <c r="G141" i="9" s="1"/>
  <c r="AE222" i="9"/>
  <c r="H114" i="9"/>
  <c r="F66" i="9"/>
  <c r="G66" i="9" s="1"/>
  <c r="I66" i="9" s="1"/>
  <c r="F102" i="9"/>
  <c r="G102" i="9" s="1"/>
  <c r="I102" i="9" s="1"/>
  <c r="F130" i="9"/>
  <c r="G130" i="9" s="1"/>
  <c r="I130" i="9" s="1"/>
  <c r="F42" i="9"/>
  <c r="G42" i="9" s="1"/>
  <c r="I42" i="9" s="1"/>
  <c r="F136" i="9"/>
  <c r="G136" i="9" s="1"/>
  <c r="H128" i="9"/>
  <c r="F113" i="9"/>
  <c r="G113" i="9" s="1"/>
  <c r="I113" i="9" s="1"/>
  <c r="F99" i="9"/>
  <c r="G99" i="9" s="1"/>
  <c r="I99" i="9" s="1"/>
  <c r="F157" i="9"/>
  <c r="G157" i="9" s="1"/>
  <c r="I157" i="9" s="1"/>
  <c r="F163" i="9"/>
  <c r="G163" i="9" s="1"/>
  <c r="I163" i="9" s="1"/>
  <c r="F132" i="9"/>
  <c r="G132" i="9" s="1"/>
  <c r="I132" i="9" s="1"/>
  <c r="AD216" i="10"/>
  <c r="F114" i="10"/>
  <c r="G114" i="10" s="1"/>
  <c r="AD214" i="10"/>
  <c r="F111" i="10"/>
  <c r="G111" i="10" s="1"/>
  <c r="F105" i="10"/>
  <c r="G105" i="10" s="1"/>
  <c r="AD217" i="10"/>
  <c r="H95" i="10"/>
  <c r="F37" i="10"/>
  <c r="G37" i="10" s="1"/>
  <c r="AD201" i="10"/>
  <c r="F85" i="10"/>
  <c r="G85" i="10" s="1"/>
  <c r="I85" i="10" s="1"/>
  <c r="AD222" i="10"/>
  <c r="F141" i="10"/>
  <c r="G141" i="10" s="1"/>
  <c r="B29" i="10"/>
  <c r="F41" i="10"/>
  <c r="G41" i="10" s="1"/>
  <c r="I41" i="10" s="1"/>
  <c r="F101" i="10"/>
  <c r="G101" i="10" s="1"/>
  <c r="I101" i="10" s="1"/>
  <c r="F67" i="10"/>
  <c r="G67" i="10" s="1"/>
  <c r="I67" i="10" s="1"/>
  <c r="C29" i="10"/>
  <c r="H31" i="10"/>
  <c r="F49" i="10"/>
  <c r="G49" i="10" s="1"/>
  <c r="AD202" i="10"/>
  <c r="F33" i="10"/>
  <c r="G33" i="10" s="1"/>
  <c r="I33" i="10" s="1"/>
  <c r="F64" i="10"/>
  <c r="G64" i="10" s="1"/>
  <c r="I64" i="10" s="1"/>
  <c r="F146" i="10"/>
  <c r="G146" i="10" s="1"/>
  <c r="I146" i="10" s="1"/>
  <c r="F55" i="10"/>
  <c r="G55" i="10" s="1"/>
  <c r="I55" i="10" s="1"/>
  <c r="F151" i="10"/>
  <c r="G151" i="10" s="1"/>
  <c r="I151" i="10" s="1"/>
  <c r="H121" i="10"/>
  <c r="F60" i="10"/>
  <c r="G60" i="10" s="1"/>
  <c r="I60" i="10" s="1"/>
  <c r="F107" i="10"/>
  <c r="G107" i="10" s="1"/>
  <c r="I107" i="10" s="1"/>
  <c r="H77" i="10"/>
  <c r="F78" i="10"/>
  <c r="G78" i="10" s="1"/>
  <c r="I78" i="10" s="1"/>
  <c r="F97" i="10"/>
  <c r="G97" i="10" s="1"/>
  <c r="I97" i="10" s="1"/>
  <c r="F68" i="10"/>
  <c r="G68" i="10" s="1"/>
  <c r="I68" i="10" s="1"/>
  <c r="H136" i="10"/>
  <c r="AD220" i="10"/>
  <c r="F121" i="10"/>
  <c r="G121" i="10" s="1"/>
  <c r="F92" i="10"/>
  <c r="G92" i="10" s="1"/>
  <c r="I92" i="10" s="1"/>
  <c r="F40" i="10"/>
  <c r="G40" i="10" s="1"/>
  <c r="I40" i="10" s="1"/>
  <c r="F125" i="10"/>
  <c r="G125" i="10" s="1"/>
  <c r="I125" i="10" s="1"/>
  <c r="H105" i="9"/>
  <c r="F33" i="9"/>
  <c r="G33" i="9" s="1"/>
  <c r="I33" i="9" s="1"/>
  <c r="F100" i="9"/>
  <c r="G100" i="9" s="1"/>
  <c r="I100" i="9" s="1"/>
  <c r="H150" i="9"/>
  <c r="H37" i="9"/>
  <c r="H136" i="9"/>
  <c r="F91" i="9"/>
  <c r="G91" i="9" s="1"/>
  <c r="I91" i="9" s="1"/>
  <c r="H77" i="9"/>
  <c r="F105" i="9"/>
  <c r="G105" i="9" s="1"/>
  <c r="AE211" i="9"/>
  <c r="AE223" i="9"/>
  <c r="F145" i="9"/>
  <c r="G145" i="9" s="1"/>
  <c r="F129" i="9"/>
  <c r="G129" i="9" s="1"/>
  <c r="I129" i="9" s="1"/>
  <c r="F124" i="9"/>
  <c r="G124" i="9" s="1"/>
  <c r="I124" i="9" s="1"/>
  <c r="F108" i="9"/>
  <c r="G108" i="9" s="1"/>
  <c r="I108" i="9" s="1"/>
  <c r="H141" i="10"/>
  <c r="H114" i="10"/>
  <c r="F46" i="10"/>
  <c r="G46" i="10" s="1"/>
  <c r="I46" i="10" s="1"/>
  <c r="AD208" i="10"/>
  <c r="F89" i="10"/>
  <c r="G89" i="10" s="1"/>
  <c r="H54" i="10"/>
  <c r="F123" i="10"/>
  <c r="G123" i="10" s="1"/>
  <c r="I123" i="10" s="1"/>
  <c r="F65" i="10"/>
  <c r="G65" i="10" s="1"/>
  <c r="I65" i="10" s="1"/>
  <c r="F57" i="10"/>
  <c r="G57" i="10" s="1"/>
  <c r="I57" i="10" s="1"/>
  <c r="F130" i="10"/>
  <c r="G130" i="10" s="1"/>
  <c r="I130" i="10" s="1"/>
  <c r="H49" i="10"/>
  <c r="F128" i="10"/>
  <c r="G128" i="10" s="1"/>
  <c r="AD221" i="10"/>
  <c r="H89" i="10"/>
  <c r="F112" i="10"/>
  <c r="G112" i="10" s="1"/>
  <c r="I112" i="10" s="1"/>
  <c r="F115" i="10"/>
  <c r="G115" i="10" s="1"/>
  <c r="I115" i="10" s="1"/>
  <c r="F160" i="10"/>
  <c r="G160" i="10" s="1"/>
  <c r="I160" i="10" s="1"/>
  <c r="AD211" i="10"/>
  <c r="F154" i="10"/>
  <c r="G154" i="10" s="1"/>
  <c r="I154" i="10" s="1"/>
  <c r="AD223" i="10"/>
  <c r="F145" i="10"/>
  <c r="G145" i="10" s="1"/>
  <c r="H111" i="10"/>
  <c r="F150" i="10"/>
  <c r="G150" i="10" s="1"/>
  <c r="AD224" i="10"/>
  <c r="AB223" i="4"/>
  <c r="I95" i="8"/>
  <c r="AB230" i="4"/>
  <c r="AB210" i="4"/>
  <c r="AB220" i="4"/>
  <c r="AA206" i="4"/>
  <c r="AB219" i="4"/>
  <c r="AA207" i="4"/>
  <c r="AC230" i="4"/>
  <c r="AB221" i="4"/>
  <c r="AA210" i="4"/>
  <c r="AA201" i="4"/>
  <c r="AB207" i="4"/>
  <c r="AB222" i="4"/>
  <c r="AB213" i="4"/>
  <c r="AA220" i="4"/>
  <c r="AB205" i="4"/>
  <c r="AC215" i="4"/>
  <c r="AC199" i="4"/>
  <c r="AC205" i="4"/>
  <c r="AA213" i="4"/>
  <c r="AC201" i="4"/>
  <c r="AA205" i="4"/>
  <c r="AA219" i="4"/>
  <c r="AC210" i="4"/>
  <c r="AA199" i="4"/>
  <c r="S199" i="4"/>
  <c r="AB199" i="4"/>
  <c r="AC216" i="4"/>
  <c r="AC221" i="4"/>
  <c r="AC213" i="4"/>
  <c r="AA216" i="4"/>
  <c r="AB200" i="4"/>
  <c r="AB206" i="4"/>
  <c r="AC220" i="4"/>
  <c r="AC223" i="4"/>
  <c r="AB201" i="4"/>
  <c r="AC207" i="4"/>
  <c r="AA215" i="4"/>
  <c r="AC200" i="4"/>
  <c r="S230" i="4"/>
  <c r="AA230" i="4"/>
  <c r="AB216" i="4"/>
  <c r="AA200" i="4"/>
  <c r="AC202" i="4"/>
  <c r="AC222" i="4"/>
  <c r="AC206" i="4"/>
  <c r="S221" i="4"/>
  <c r="AA221" i="4"/>
  <c r="AB202" i="4"/>
  <c r="AC219" i="4"/>
  <c r="AA222" i="4"/>
  <c r="AA202" i="4"/>
  <c r="S207" i="4"/>
  <c r="S210" i="4"/>
  <c r="S223" i="4"/>
  <c r="S213" i="4"/>
  <c r="S201" i="4"/>
  <c r="S206" i="4"/>
  <c r="F100" i="4"/>
  <c r="G100" i="4" s="1"/>
  <c r="I100" i="4" s="1"/>
  <c r="F68" i="4"/>
  <c r="G68" i="4" s="1"/>
  <c r="I68" i="4" s="1"/>
  <c r="T219" i="4"/>
  <c r="H121" i="4"/>
  <c r="F133" i="4"/>
  <c r="G133" i="4" s="1"/>
  <c r="I133" i="4" s="1"/>
  <c r="F98" i="4"/>
  <c r="G98" i="4" s="1"/>
  <c r="I98" i="4" s="1"/>
  <c r="F147" i="4"/>
  <c r="G147" i="4" s="1"/>
  <c r="I147" i="4" s="1"/>
  <c r="F61" i="4"/>
  <c r="G61" i="4" s="1"/>
  <c r="I61" i="4" s="1"/>
  <c r="F108" i="4"/>
  <c r="G108" i="4" s="1"/>
  <c r="I108" i="4" s="1"/>
  <c r="U230" i="4"/>
  <c r="F136" i="4"/>
  <c r="G136" i="4" s="1"/>
  <c r="H136" i="4"/>
  <c r="T230" i="4"/>
  <c r="F91" i="4"/>
  <c r="G91" i="4" s="1"/>
  <c r="I91" i="4" s="1"/>
  <c r="U202" i="4"/>
  <c r="F54" i="4"/>
  <c r="G54" i="4" s="1"/>
  <c r="F90" i="4"/>
  <c r="G90" i="4" s="1"/>
  <c r="I90" i="4" s="1"/>
  <c r="H114" i="4"/>
  <c r="U222" i="4"/>
  <c r="F145" i="4"/>
  <c r="G145" i="4" s="1"/>
  <c r="F95" i="4"/>
  <c r="G95" i="4" s="1"/>
  <c r="U206" i="4"/>
  <c r="F33" i="4"/>
  <c r="G33" i="4" s="1"/>
  <c r="I33" i="4" s="1"/>
  <c r="F56" i="4"/>
  <c r="G56" i="4" s="1"/>
  <c r="I56" i="4" s="1"/>
  <c r="H141" i="4"/>
  <c r="T221" i="4"/>
  <c r="T202" i="4"/>
  <c r="H54" i="4"/>
  <c r="F126" i="4"/>
  <c r="G126" i="4" s="1"/>
  <c r="I126" i="4" s="1"/>
  <c r="F45" i="4"/>
  <c r="G45" i="4" s="1"/>
  <c r="I45" i="4" s="1"/>
  <c r="F129" i="4"/>
  <c r="G129" i="4" s="1"/>
  <c r="I129" i="4" s="1"/>
  <c r="F102" i="4"/>
  <c r="G102" i="4" s="1"/>
  <c r="I102" i="4" s="1"/>
  <c r="S220" i="4"/>
  <c r="F96" i="4"/>
  <c r="G96" i="4" s="1"/>
  <c r="I96" i="4" s="1"/>
  <c r="F121" i="4"/>
  <c r="G121" i="4" s="1"/>
  <c r="U219" i="4"/>
  <c r="S222" i="4"/>
  <c r="F38" i="4"/>
  <c r="G38" i="4" s="1"/>
  <c r="I38" i="4" s="1"/>
  <c r="S202" i="4"/>
  <c r="F43" i="4"/>
  <c r="G43" i="4" s="1"/>
  <c r="I43" i="4" s="1"/>
  <c r="F41" i="4"/>
  <c r="G41" i="4" s="1"/>
  <c r="I41" i="4" s="1"/>
  <c r="F143" i="4"/>
  <c r="G143" i="4" s="1"/>
  <c r="I143" i="4" s="1"/>
  <c r="F162" i="4"/>
  <c r="G162" i="4" s="1"/>
  <c r="I162" i="4" s="1"/>
  <c r="F78" i="4"/>
  <c r="G78" i="4" s="1"/>
  <c r="I78" i="4" s="1"/>
  <c r="F115" i="4"/>
  <c r="G115" i="4" s="1"/>
  <c r="I115" i="4" s="1"/>
  <c r="F39" i="4"/>
  <c r="G39" i="4" s="1"/>
  <c r="I39" i="4" s="1"/>
  <c r="F82" i="4"/>
  <c r="G82" i="4" s="1"/>
  <c r="I82" i="4" s="1"/>
  <c r="F66" i="4"/>
  <c r="G66" i="4" s="1"/>
  <c r="I66" i="4" s="1"/>
  <c r="F123" i="4"/>
  <c r="G123" i="4" s="1"/>
  <c r="I123" i="4" s="1"/>
  <c r="F85" i="4"/>
  <c r="G85" i="4" s="1"/>
  <c r="I85" i="4" s="1"/>
  <c r="F163" i="4"/>
  <c r="G163" i="4" s="1"/>
  <c r="I163" i="4" s="1"/>
  <c r="F137" i="4"/>
  <c r="G137" i="4" s="1"/>
  <c r="I137" i="4" s="1"/>
  <c r="F79" i="4"/>
  <c r="G79" i="4" s="1"/>
  <c r="I79" i="4" s="1"/>
  <c r="F156" i="4"/>
  <c r="G156" i="4" s="1"/>
  <c r="I156" i="4" s="1"/>
  <c r="T205" i="4"/>
  <c r="H77" i="4"/>
  <c r="AG215" i="4"/>
  <c r="AJ215" i="4" s="1"/>
  <c r="F114" i="4"/>
  <c r="G114" i="4" s="1"/>
  <c r="F50" i="4"/>
  <c r="G50" i="4" s="1"/>
  <c r="I50" i="4" s="1"/>
  <c r="U199" i="4"/>
  <c r="D29" i="4"/>
  <c r="F31" i="4"/>
  <c r="G31" i="4" s="1"/>
  <c r="F63" i="4"/>
  <c r="G63" i="4" s="1"/>
  <c r="I63" i="4" s="1"/>
  <c r="H145" i="4"/>
  <c r="T222" i="4"/>
  <c r="F55" i="4"/>
  <c r="G55" i="4" s="1"/>
  <c r="I55" i="4" s="1"/>
  <c r="F84" i="4"/>
  <c r="G84" i="4" s="1"/>
  <c r="I84" i="4" s="1"/>
  <c r="F62" i="4"/>
  <c r="G62" i="4" s="1"/>
  <c r="I62" i="4" s="1"/>
  <c r="F46" i="4"/>
  <c r="G46" i="4" s="1"/>
  <c r="I46" i="4" s="1"/>
  <c r="F58" i="4"/>
  <c r="G58" i="4" s="1"/>
  <c r="I58" i="4" s="1"/>
  <c r="U205" i="4"/>
  <c r="F77" i="4"/>
  <c r="G77" i="4" s="1"/>
  <c r="I77" i="4" s="1"/>
  <c r="F130" i="4"/>
  <c r="G130" i="4" s="1"/>
  <c r="I130" i="4" s="1"/>
  <c r="F124" i="4"/>
  <c r="G124" i="4" s="1"/>
  <c r="I124" i="4" s="1"/>
  <c r="U201" i="4"/>
  <c r="F49" i="4"/>
  <c r="G49" i="4" s="1"/>
  <c r="S205" i="4"/>
  <c r="S219" i="4"/>
  <c r="F151" i="4"/>
  <c r="G151" i="4" s="1"/>
  <c r="I151" i="4" s="1"/>
  <c r="H89" i="4"/>
  <c r="T207" i="4"/>
  <c r="F99" i="4"/>
  <c r="G99" i="4" s="1"/>
  <c r="I99" i="4" s="1"/>
  <c r="F131" i="4"/>
  <c r="G131" i="4" s="1"/>
  <c r="I131" i="4" s="1"/>
  <c r="F83" i="4"/>
  <c r="G83" i="4" s="1"/>
  <c r="I83" i="4" s="1"/>
  <c r="F157" i="4"/>
  <c r="G157" i="4" s="1"/>
  <c r="I157" i="4" s="1"/>
  <c r="F60" i="4"/>
  <c r="G60" i="4" s="1"/>
  <c r="I60" i="4" s="1"/>
  <c r="F125" i="4"/>
  <c r="G125" i="4" s="1"/>
  <c r="I125" i="4" s="1"/>
  <c r="T210" i="4"/>
  <c r="H154" i="4"/>
  <c r="F80" i="4"/>
  <c r="G80" i="4" s="1"/>
  <c r="I80" i="4" s="1"/>
  <c r="F57" i="4"/>
  <c r="G57" i="4" s="1"/>
  <c r="I57" i="4" s="1"/>
  <c r="F64" i="4"/>
  <c r="G64" i="4" s="1"/>
  <c r="I64" i="4" s="1"/>
  <c r="F154" i="4"/>
  <c r="G154" i="4" s="1"/>
  <c r="U210" i="4"/>
  <c r="F107" i="4"/>
  <c r="G107" i="4" s="1"/>
  <c r="I107" i="4" s="1"/>
  <c r="B29" i="4"/>
  <c r="H128" i="4"/>
  <c r="T220" i="4"/>
  <c r="F86" i="4"/>
  <c r="G86" i="4" s="1"/>
  <c r="I86" i="4" s="1"/>
  <c r="F81" i="4"/>
  <c r="G81" i="4" s="1"/>
  <c r="I81" i="4" s="1"/>
  <c r="T199" i="4"/>
  <c r="C29" i="4"/>
  <c r="H31" i="4"/>
  <c r="F105" i="4"/>
  <c r="G105" i="4" s="1"/>
  <c r="U216" i="4"/>
  <c r="T223" i="4"/>
  <c r="H150" i="4"/>
  <c r="F160" i="4"/>
  <c r="G160" i="4" s="1"/>
  <c r="I160" i="4" s="1"/>
  <c r="F141" i="4"/>
  <c r="G141" i="4" s="1"/>
  <c r="U221" i="4"/>
  <c r="U213" i="4"/>
  <c r="F111" i="4"/>
  <c r="G111" i="4" s="1"/>
  <c r="F113" i="4"/>
  <c r="G113" i="4" s="1"/>
  <c r="I113" i="4" s="1"/>
  <c r="S216" i="4"/>
  <c r="F92" i="4"/>
  <c r="G92" i="4" s="1"/>
  <c r="I92" i="4" s="1"/>
  <c r="F65" i="4"/>
  <c r="G65" i="4" s="1"/>
  <c r="I65" i="4" s="1"/>
  <c r="F122" i="4"/>
  <c r="G122" i="4" s="1"/>
  <c r="I122" i="4" s="1"/>
  <c r="F59" i="4"/>
  <c r="G59" i="4" s="1"/>
  <c r="I59" i="4" s="1"/>
  <c r="F101" i="4"/>
  <c r="G101" i="4" s="1"/>
  <c r="I101" i="4" s="1"/>
  <c r="F40" i="4"/>
  <c r="G40" i="4" s="1"/>
  <c r="I40" i="4" s="1"/>
  <c r="T213" i="4"/>
  <c r="H111" i="4"/>
  <c r="F132" i="4"/>
  <c r="G132" i="4" s="1"/>
  <c r="I132" i="4" s="1"/>
  <c r="F44" i="4"/>
  <c r="G44" i="4" s="1"/>
  <c r="I44" i="4" s="1"/>
  <c r="H37" i="4"/>
  <c r="T200" i="4"/>
  <c r="H95" i="4"/>
  <c r="T206" i="4"/>
  <c r="F128" i="4"/>
  <c r="G128" i="4" s="1"/>
  <c r="I128" i="4" s="1"/>
  <c r="U220" i="4"/>
  <c r="F106" i="4"/>
  <c r="G106" i="4" s="1"/>
  <c r="I106" i="4" s="1"/>
  <c r="F161" i="4"/>
  <c r="G161" i="4" s="1"/>
  <c r="I161" i="4" s="1"/>
  <c r="U223" i="4"/>
  <c r="F150" i="4"/>
  <c r="G150" i="4" s="1"/>
  <c r="H49" i="4"/>
  <c r="T201" i="4"/>
  <c r="F164" i="4"/>
  <c r="G164" i="4" s="1"/>
  <c r="I164" i="4" s="1"/>
  <c r="F112" i="4"/>
  <c r="G112" i="4" s="1"/>
  <c r="I112" i="4" s="1"/>
  <c r="U207" i="4"/>
  <c r="F89" i="4"/>
  <c r="G89" i="4" s="1"/>
  <c r="F67" i="4"/>
  <c r="G67" i="4" s="1"/>
  <c r="I67" i="4" s="1"/>
  <c r="F51" i="4"/>
  <c r="G51" i="4" s="1"/>
  <c r="I51" i="4" s="1"/>
  <c r="F42" i="4"/>
  <c r="G42" i="4" s="1"/>
  <c r="I42" i="4" s="1"/>
  <c r="F155" i="4"/>
  <c r="G155" i="4" s="1"/>
  <c r="I155" i="4" s="1"/>
  <c r="F142" i="4"/>
  <c r="G142" i="4" s="1"/>
  <c r="I142" i="4" s="1"/>
  <c r="U200" i="4"/>
  <c r="F37" i="4"/>
  <c r="G37" i="4" s="1"/>
  <c r="F97" i="4"/>
  <c r="G97" i="4" s="1"/>
  <c r="I97" i="4" s="1"/>
  <c r="F146" i="4"/>
  <c r="G146" i="4" s="1"/>
  <c r="I146" i="4" s="1"/>
  <c r="T216" i="4"/>
  <c r="H105" i="4"/>
  <c r="S200" i="4"/>
  <c r="F32" i="4"/>
  <c r="G32" i="4" s="1"/>
  <c r="I32" i="4" s="1"/>
  <c r="I105" i="9" l="1"/>
  <c r="I114" i="4"/>
  <c r="U215" i="10"/>
  <c r="T215" i="10"/>
  <c r="S215" i="10"/>
  <c r="R215" i="10"/>
  <c r="AF215" i="10"/>
  <c r="AH215" i="10" s="1"/>
  <c r="Q215" i="10" s="1"/>
  <c r="I150" i="10"/>
  <c r="AG221" i="4"/>
  <c r="AJ221" i="4" s="1"/>
  <c r="AH222" i="9"/>
  <c r="AJ222" i="9" s="1"/>
  <c r="Q222" i="9" s="1"/>
  <c r="AH200" i="9"/>
  <c r="AJ200" i="9" s="1"/>
  <c r="Q200" i="9" s="1"/>
  <c r="AH217" i="9"/>
  <c r="AJ217" i="9" s="1"/>
  <c r="Q217" i="9" s="1"/>
  <c r="AH224" i="9"/>
  <c r="AJ224" i="9" s="1"/>
  <c r="Q224" i="9" s="1"/>
  <c r="AH207" i="9"/>
  <c r="AJ207" i="9" s="1"/>
  <c r="Q207" i="9" s="1"/>
  <c r="AH208" i="9"/>
  <c r="AJ208" i="9" s="1"/>
  <c r="Q208" i="9" s="1"/>
  <c r="AH206" i="9"/>
  <c r="AJ206" i="9" s="1"/>
  <c r="Q206" i="9" s="1"/>
  <c r="AH231" i="9"/>
  <c r="AJ231" i="9" s="1"/>
  <c r="Q231" i="9" s="1"/>
  <c r="AH203" i="9"/>
  <c r="AJ203" i="9" s="1"/>
  <c r="Q203" i="9" s="1"/>
  <c r="AH221" i="9"/>
  <c r="AJ221" i="9" s="1"/>
  <c r="Q221" i="9" s="1"/>
  <c r="AH220" i="9"/>
  <c r="AJ220" i="9" s="1"/>
  <c r="Q220" i="9" s="1"/>
  <c r="AG220" i="4"/>
  <c r="AJ220" i="4" s="1"/>
  <c r="U214" i="8"/>
  <c r="S214" i="8"/>
  <c r="R214" i="8"/>
  <c r="I121" i="4"/>
  <c r="I114" i="8"/>
  <c r="AH215" i="9"/>
  <c r="AJ215" i="9" s="1"/>
  <c r="Q215" i="9" s="1"/>
  <c r="S215" i="9"/>
  <c r="R215" i="9"/>
  <c r="U215" i="9"/>
  <c r="T215" i="9"/>
  <c r="R215" i="8"/>
  <c r="U215" i="8"/>
  <c r="T215" i="8"/>
  <c r="S215" i="8"/>
  <c r="AF213" i="4"/>
  <c r="AI213" i="4" s="1"/>
  <c r="AH214" i="9"/>
  <c r="AJ214" i="9" s="1"/>
  <c r="Q214" i="9" s="1"/>
  <c r="I121" i="9"/>
  <c r="AF206" i="10"/>
  <c r="AH206" i="10" s="1"/>
  <c r="Q206" i="10" s="1"/>
  <c r="AF221" i="10"/>
  <c r="AH221" i="10" s="1"/>
  <c r="Q221" i="10" s="1"/>
  <c r="AH202" i="9"/>
  <c r="AJ202" i="9" s="1"/>
  <c r="Q202" i="9" s="1"/>
  <c r="AF207" i="10"/>
  <c r="AH207" i="10" s="1"/>
  <c r="Q207" i="10" s="1"/>
  <c r="Q216" i="10"/>
  <c r="AF231" i="10"/>
  <c r="AH231" i="10" s="1"/>
  <c r="Q231" i="10" s="1"/>
  <c r="AF220" i="10"/>
  <c r="AH220" i="10" s="1"/>
  <c r="Q220" i="10" s="1"/>
  <c r="AF214" i="10"/>
  <c r="AH214" i="10" s="1"/>
  <c r="Q214" i="10" s="1"/>
  <c r="AF203" i="10"/>
  <c r="AH203" i="10" s="1"/>
  <c r="Q203" i="10" s="1"/>
  <c r="AF224" i="10"/>
  <c r="AH224" i="10" s="1"/>
  <c r="Q224" i="10" s="1"/>
  <c r="AF202" i="10"/>
  <c r="AH202" i="10" s="1"/>
  <c r="Q202" i="10" s="1"/>
  <c r="AF223" i="10"/>
  <c r="AH223" i="10" s="1"/>
  <c r="Q223" i="10" s="1"/>
  <c r="AH201" i="9"/>
  <c r="AJ201" i="9" s="1"/>
  <c r="Q201" i="9" s="1"/>
  <c r="AF201" i="10"/>
  <c r="AH201" i="10" s="1"/>
  <c r="Q201" i="10" s="1"/>
  <c r="AF222" i="10"/>
  <c r="AH222" i="10" s="1"/>
  <c r="Q222" i="10" s="1"/>
  <c r="AF211" i="10"/>
  <c r="AH211" i="10" s="1"/>
  <c r="Q211" i="10" s="1"/>
  <c r="AF208" i="10"/>
  <c r="AH208" i="10" s="1"/>
  <c r="Q208" i="10" s="1"/>
  <c r="S223" i="9"/>
  <c r="AH223" i="9"/>
  <c r="AJ223" i="9" s="1"/>
  <c r="Q223" i="9" s="1"/>
  <c r="AF217" i="10"/>
  <c r="AH217" i="10" s="1"/>
  <c r="Q217" i="10" s="1"/>
  <c r="AF200" i="10"/>
  <c r="AH200" i="10" s="1"/>
  <c r="Q200" i="10" s="1"/>
  <c r="AG205" i="4"/>
  <c r="AJ205" i="4" s="1"/>
  <c r="AF222" i="4"/>
  <c r="AI222" i="4" s="1"/>
  <c r="S202" i="8"/>
  <c r="T223" i="8"/>
  <c r="U203" i="8"/>
  <c r="U201" i="8"/>
  <c r="Q211" i="9"/>
  <c r="S206" i="8"/>
  <c r="S200" i="8"/>
  <c r="S217" i="8"/>
  <c r="I145" i="10"/>
  <c r="I128" i="10"/>
  <c r="I38" i="9"/>
  <c r="I95" i="9"/>
  <c r="U223" i="9"/>
  <c r="Q216" i="9"/>
  <c r="R223" i="9"/>
  <c r="I37" i="10"/>
  <c r="R202" i="8"/>
  <c r="T202" i="8"/>
  <c r="S220" i="8"/>
  <c r="R221" i="8"/>
  <c r="U208" i="8"/>
  <c r="T221" i="8"/>
  <c r="U220" i="8"/>
  <c r="T223" i="9"/>
  <c r="I95" i="10"/>
  <c r="AF206" i="4"/>
  <c r="AI206" i="4" s="1"/>
  <c r="AF210" i="4"/>
  <c r="AI210" i="4" s="1"/>
  <c r="I54" i="9"/>
  <c r="AG230" i="4"/>
  <c r="AJ230" i="4" s="1"/>
  <c r="S231" i="8"/>
  <c r="T231" i="8"/>
  <c r="U231" i="8"/>
  <c r="AF223" i="4"/>
  <c r="AI223" i="4" s="1"/>
  <c r="AF220" i="4"/>
  <c r="AI220" i="4" s="1"/>
  <c r="AG210" i="4"/>
  <c r="AJ210" i="4" s="1"/>
  <c r="AF221" i="4"/>
  <c r="AI221" i="4" s="1"/>
  <c r="AG206" i="4"/>
  <c r="AJ206" i="4" s="1"/>
  <c r="AG202" i="4"/>
  <c r="AJ202" i="4" s="1"/>
  <c r="AF219" i="4"/>
  <c r="AI219" i="4" s="1"/>
  <c r="AG223" i="4"/>
  <c r="AJ223" i="4" s="1"/>
  <c r="AF207" i="4"/>
  <c r="AI207" i="4" s="1"/>
  <c r="AF201" i="4"/>
  <c r="AI201" i="4" s="1"/>
  <c r="AG199" i="4"/>
  <c r="AJ199" i="4" s="1"/>
  <c r="AG219" i="4"/>
  <c r="AJ219" i="4" s="1"/>
  <c r="AF230" i="4"/>
  <c r="AI230" i="4" s="1"/>
  <c r="AF215" i="4"/>
  <c r="AI215" i="4" s="1"/>
  <c r="AG207" i="4"/>
  <c r="AJ207" i="4" s="1"/>
  <c r="AG213" i="4"/>
  <c r="AJ213" i="4" s="1"/>
  <c r="AG201" i="4"/>
  <c r="AJ201" i="4" s="1"/>
  <c r="AF205" i="4"/>
  <c r="AI205" i="4" s="1"/>
  <c r="AF202" i="4"/>
  <c r="AI202" i="4" s="1"/>
  <c r="AG222" i="4"/>
  <c r="AJ222" i="4" s="1"/>
  <c r="AF200" i="4"/>
  <c r="AI200" i="4" s="1"/>
  <c r="AG200" i="4"/>
  <c r="AJ200" i="4" s="1"/>
  <c r="AF216" i="4"/>
  <c r="AI216" i="4" s="1"/>
  <c r="AG216" i="4"/>
  <c r="AJ216" i="4" s="1"/>
  <c r="AF199" i="4"/>
  <c r="AI199" i="4" s="1"/>
  <c r="U221" i="8"/>
  <c r="R220" i="8"/>
  <c r="T217" i="8"/>
  <c r="R203" i="8"/>
  <c r="T211" i="8"/>
  <c r="R201" i="8"/>
  <c r="S207" i="8"/>
  <c r="U217" i="8"/>
  <c r="S201" i="8"/>
  <c r="S203" i="8"/>
  <c r="U207" i="8"/>
  <c r="S222" i="8"/>
  <c r="R207" i="8"/>
  <c r="T222" i="8"/>
  <c r="T200" i="8"/>
  <c r="U211" i="8"/>
  <c r="R208" i="8"/>
  <c r="R223" i="8"/>
  <c r="R211" i="8"/>
  <c r="U200" i="8"/>
  <c r="U222" i="8"/>
  <c r="S208" i="8"/>
  <c r="U223" i="8"/>
  <c r="I154" i="9"/>
  <c r="I145" i="9"/>
  <c r="I77" i="9"/>
  <c r="I141" i="9"/>
  <c r="T206" i="8"/>
  <c r="U206" i="8"/>
  <c r="I114" i="10"/>
  <c r="I31" i="10"/>
  <c r="I49" i="9"/>
  <c r="I31" i="9"/>
  <c r="S224" i="8"/>
  <c r="R224" i="8"/>
  <c r="U224" i="8"/>
  <c r="T224" i="8"/>
  <c r="I121" i="10"/>
  <c r="I105" i="10"/>
  <c r="I54" i="10"/>
  <c r="I49" i="10"/>
  <c r="I136" i="9"/>
  <c r="I128" i="9"/>
  <c r="I150" i="9"/>
  <c r="I89" i="10"/>
  <c r="I111" i="10"/>
  <c r="I141" i="10"/>
  <c r="I77" i="10"/>
  <c r="I136" i="10"/>
  <c r="I137" i="9"/>
  <c r="I37" i="9"/>
  <c r="I111" i="9"/>
  <c r="I89" i="9"/>
  <c r="I114" i="9"/>
  <c r="U208" i="10"/>
  <c r="S208" i="10"/>
  <c r="T208" i="10"/>
  <c r="R208" i="10"/>
  <c r="S216" i="10"/>
  <c r="R216" i="10"/>
  <c r="U216" i="10"/>
  <c r="T216" i="10"/>
  <c r="R206" i="10"/>
  <c r="S206" i="10"/>
  <c r="U206" i="10"/>
  <c r="T206" i="10"/>
  <c r="S201" i="10"/>
  <c r="U201" i="10"/>
  <c r="T201" i="10"/>
  <c r="R201" i="10"/>
  <c r="S222" i="10"/>
  <c r="R222" i="10"/>
  <c r="U222" i="10"/>
  <c r="T222" i="10"/>
  <c r="S211" i="9"/>
  <c r="R211" i="9"/>
  <c r="T211" i="9"/>
  <c r="U211" i="9"/>
  <c r="U223" i="10"/>
  <c r="T223" i="10"/>
  <c r="S223" i="10"/>
  <c r="R223" i="10"/>
  <c r="R231" i="9"/>
  <c r="S231" i="9"/>
  <c r="U231" i="9"/>
  <c r="T231" i="9"/>
  <c r="U203" i="9"/>
  <c r="R203" i="9"/>
  <c r="T203" i="9"/>
  <c r="S203" i="9"/>
  <c r="U201" i="9"/>
  <c r="S201" i="9"/>
  <c r="T201" i="9"/>
  <c r="R201" i="9"/>
  <c r="S200" i="9"/>
  <c r="R200" i="9"/>
  <c r="U200" i="9"/>
  <c r="T200" i="9"/>
  <c r="R224" i="10"/>
  <c r="U224" i="10"/>
  <c r="S224" i="10"/>
  <c r="T224" i="10"/>
  <c r="T208" i="9"/>
  <c r="R208" i="9"/>
  <c r="U208" i="9"/>
  <c r="S208" i="9"/>
  <c r="U214" i="10"/>
  <c r="S214" i="10"/>
  <c r="T214" i="10"/>
  <c r="R214" i="10"/>
  <c r="R202" i="10"/>
  <c r="T202" i="10"/>
  <c r="U202" i="10"/>
  <c r="S202" i="10"/>
  <c r="R224" i="9"/>
  <c r="T224" i="9"/>
  <c r="S224" i="9"/>
  <c r="U224" i="9"/>
  <c r="T214" i="9"/>
  <c r="S214" i="9"/>
  <c r="U214" i="9"/>
  <c r="R214" i="9"/>
  <c r="S220" i="10"/>
  <c r="T220" i="10"/>
  <c r="R220" i="10"/>
  <c r="U220" i="10"/>
  <c r="U200" i="10"/>
  <c r="S200" i="10"/>
  <c r="T200" i="10"/>
  <c r="R200" i="10"/>
  <c r="S207" i="10"/>
  <c r="U207" i="10"/>
  <c r="T207" i="10"/>
  <c r="R207" i="10"/>
  <c r="R206" i="9"/>
  <c r="T206" i="9"/>
  <c r="U206" i="9"/>
  <c r="S206" i="9"/>
  <c r="T222" i="9"/>
  <c r="U222" i="9"/>
  <c r="S222" i="9"/>
  <c r="R222" i="9"/>
  <c r="R221" i="10"/>
  <c r="S221" i="10"/>
  <c r="U221" i="10"/>
  <c r="T221" i="10"/>
  <c r="U220" i="9"/>
  <c r="T220" i="9"/>
  <c r="R220" i="9"/>
  <c r="S220" i="9"/>
  <c r="T207" i="9"/>
  <c r="U207" i="9"/>
  <c r="S207" i="9"/>
  <c r="R207" i="9"/>
  <c r="U211" i="10"/>
  <c r="S211" i="10"/>
  <c r="R211" i="10"/>
  <c r="T211" i="10"/>
  <c r="S202" i="9"/>
  <c r="R202" i="9"/>
  <c r="U202" i="9"/>
  <c r="T202" i="9"/>
  <c r="R203" i="10"/>
  <c r="U203" i="10"/>
  <c r="T203" i="10"/>
  <c r="S203" i="10"/>
  <c r="S217" i="9"/>
  <c r="R217" i="9"/>
  <c r="T217" i="9"/>
  <c r="U217" i="9"/>
  <c r="U231" i="10"/>
  <c r="S231" i="10"/>
  <c r="R231" i="10"/>
  <c r="T231" i="10"/>
  <c r="S221" i="9"/>
  <c r="T221" i="9"/>
  <c r="U221" i="9"/>
  <c r="R221" i="9"/>
  <c r="U217" i="10"/>
  <c r="T217" i="10"/>
  <c r="R217" i="10"/>
  <c r="S217" i="10"/>
  <c r="I141" i="4"/>
  <c r="I89" i="4"/>
  <c r="I150" i="4"/>
  <c r="I111" i="4"/>
  <c r="I37" i="4"/>
  <c r="I49" i="4"/>
  <c r="I54" i="4"/>
  <c r="I136" i="4"/>
  <c r="I154" i="4"/>
  <c r="I31" i="4"/>
  <c r="I145" i="4"/>
  <c r="I105" i="4"/>
  <c r="I95" i="4"/>
  <c r="O43" i="1" l="1"/>
  <c r="G43" i="1" s="1"/>
  <c r="E70" i="5" l="1"/>
  <c r="D70" i="5" s="1"/>
  <c r="G23" i="5"/>
  <c r="F23" i="5" s="1"/>
  <c r="C52" i="5"/>
  <c r="B52" i="5" s="1"/>
  <c r="G111" i="5"/>
  <c r="F111" i="5" s="1"/>
  <c r="G107" i="5"/>
  <c r="F107" i="5" s="1"/>
  <c r="C90" i="5"/>
  <c r="B90" i="5" s="1"/>
  <c r="G44" i="5"/>
  <c r="F44" i="5" s="1"/>
  <c r="C60" i="5"/>
  <c r="B60" i="5" s="1"/>
  <c r="E128" i="5"/>
  <c r="D128" i="5" s="1"/>
  <c r="C38" i="5"/>
  <c r="B38" i="5" s="1"/>
  <c r="C35" i="5"/>
  <c r="B35" i="5" s="1"/>
  <c r="E19" i="5"/>
  <c r="D19" i="5" s="1"/>
  <c r="E77" i="5"/>
  <c r="D77" i="5" s="1"/>
  <c r="E68" i="5"/>
  <c r="D68" i="5" s="1"/>
  <c r="E134" i="5"/>
  <c r="D134" i="5" s="1"/>
  <c r="G50" i="5"/>
  <c r="F50" i="5" s="1"/>
  <c r="E40" i="5"/>
  <c r="D40" i="5" s="1"/>
  <c r="E130" i="5"/>
  <c r="D130" i="5" s="1"/>
  <c r="C84" i="5"/>
  <c r="B84" i="5" s="1"/>
  <c r="C107" i="5"/>
  <c r="B107" i="5" s="1"/>
  <c r="G49" i="5"/>
  <c r="F49" i="5" s="1"/>
  <c r="E52" i="5"/>
  <c r="D52" i="5" s="1"/>
  <c r="C30" i="5"/>
  <c r="B30" i="5" s="1"/>
  <c r="G28" i="5"/>
  <c r="F28" i="5" s="1"/>
  <c r="C19" i="5"/>
  <c r="B19" i="5" s="1"/>
  <c r="C106" i="5"/>
  <c r="B106" i="5" s="1"/>
  <c r="C41" i="5"/>
  <c r="B41" i="5" s="1"/>
  <c r="G88" i="5"/>
  <c r="F88" i="5" s="1"/>
  <c r="G47" i="5"/>
  <c r="F47" i="5" s="1"/>
  <c r="G137" i="5"/>
  <c r="F137" i="5" s="1"/>
  <c r="E78" i="5"/>
  <c r="D78" i="5" s="1"/>
  <c r="C40" i="5"/>
  <c r="B40" i="5" s="1"/>
  <c r="C109" i="5"/>
  <c r="B109" i="5" s="1"/>
  <c r="E73" i="5"/>
  <c r="D73" i="5" s="1"/>
  <c r="C96" i="5"/>
  <c r="B96" i="5" s="1"/>
  <c r="C82" i="5"/>
  <c r="B82" i="5" s="1"/>
  <c r="E28" i="5"/>
  <c r="D28" i="5" s="1"/>
  <c r="G109" i="5"/>
  <c r="F109" i="5" s="1"/>
  <c r="C54" i="5"/>
  <c r="B54" i="5" s="1"/>
  <c r="G61" i="5"/>
  <c r="F61" i="5" s="1"/>
  <c r="G100" i="5"/>
  <c r="F100" i="5" s="1"/>
  <c r="G134" i="5"/>
  <c r="F134" i="5" s="1"/>
  <c r="G65" i="5"/>
  <c r="F65" i="5" s="1"/>
  <c r="G74" i="5"/>
  <c r="F74" i="5" s="1"/>
  <c r="E39" i="5"/>
  <c r="D39" i="5" s="1"/>
  <c r="G102" i="5"/>
  <c r="F102" i="5" s="1"/>
  <c r="C95" i="5"/>
  <c r="B95" i="5" s="1"/>
  <c r="G136" i="5"/>
  <c r="F136" i="5" s="1"/>
  <c r="C28" i="5"/>
  <c r="B28" i="5" s="1"/>
  <c r="C94" i="5"/>
  <c r="B94" i="5" s="1"/>
  <c r="G135" i="5"/>
  <c r="F135" i="5" s="1"/>
  <c r="G126" i="5"/>
  <c r="F126" i="5" s="1"/>
  <c r="E133" i="5"/>
  <c r="D133" i="5" s="1"/>
  <c r="G94" i="5"/>
  <c r="F94" i="5" s="1"/>
  <c r="E37" i="5"/>
  <c r="D37" i="5" s="1"/>
  <c r="E104" i="5"/>
  <c r="D104" i="5" s="1"/>
  <c r="C102" i="5"/>
  <c r="B102" i="5" s="1"/>
  <c r="G18" i="5"/>
  <c r="F18" i="5" s="1"/>
  <c r="G67" i="5"/>
  <c r="F67" i="5" s="1"/>
  <c r="C100" i="5"/>
  <c r="B100" i="5" s="1"/>
  <c r="G89" i="5"/>
  <c r="F89" i="5" s="1"/>
  <c r="C136" i="5"/>
  <c r="B136" i="5" s="1"/>
  <c r="G34" i="5"/>
  <c r="F34" i="5" s="1"/>
  <c r="C126" i="5"/>
  <c r="B126" i="5" s="1"/>
  <c r="C118" i="5"/>
  <c r="B118" i="5" s="1"/>
  <c r="G110" i="5"/>
  <c r="F110" i="5" s="1"/>
  <c r="G59" i="5"/>
  <c r="F59" i="5" s="1"/>
  <c r="C104" i="5"/>
  <c r="B104" i="5" s="1"/>
  <c r="G52" i="5"/>
  <c r="F52" i="5" s="1"/>
  <c r="G17" i="5"/>
  <c r="F17" i="5" s="1"/>
  <c r="G90" i="5"/>
  <c r="F90" i="5" s="1"/>
  <c r="E64" i="5"/>
  <c r="D64" i="5" s="1"/>
  <c r="C64" i="5"/>
  <c r="B64" i="5" s="1"/>
  <c r="E47" i="5"/>
  <c r="D47" i="5" s="1"/>
  <c r="G131" i="5"/>
  <c r="F131" i="5" s="1"/>
  <c r="G121" i="5"/>
  <c r="F121" i="5" s="1"/>
  <c r="E38" i="5"/>
  <c r="D38" i="5" s="1"/>
  <c r="C121" i="5"/>
  <c r="B121" i="5" s="1"/>
  <c r="G129" i="5"/>
  <c r="F129" i="5" s="1"/>
  <c r="C74" i="5"/>
  <c r="B74" i="5" s="1"/>
  <c r="E26" i="5"/>
  <c r="D26" i="5" s="1"/>
  <c r="E74" i="5"/>
  <c r="D74" i="5" s="1"/>
  <c r="G125" i="5"/>
  <c r="F125" i="5" s="1"/>
  <c r="G108" i="5"/>
  <c r="F108" i="5" s="1"/>
  <c r="C32" i="5"/>
  <c r="B32" i="5" s="1"/>
  <c r="G25" i="5"/>
  <c r="F25" i="5" s="1"/>
  <c r="G26" i="5"/>
  <c r="F26" i="5" s="1"/>
  <c r="E131" i="5"/>
  <c r="D131" i="5" s="1"/>
  <c r="G45" i="5"/>
  <c r="F45" i="5" s="1"/>
  <c r="C17" i="5"/>
  <c r="B17" i="5" s="1"/>
  <c r="C47" i="5"/>
  <c r="B47" i="5" s="1"/>
  <c r="G130" i="5"/>
  <c r="F130" i="5" s="1"/>
  <c r="C75" i="5"/>
  <c r="B75" i="5" s="1"/>
  <c r="E35" i="5"/>
  <c r="D35" i="5" s="1"/>
  <c r="C83" i="5"/>
  <c r="B83" i="5" s="1"/>
  <c r="E27" i="5"/>
  <c r="D27" i="5" s="1"/>
  <c r="G27" i="5"/>
  <c r="F27" i="5" s="1"/>
  <c r="E110" i="5"/>
  <c r="D110" i="5" s="1"/>
  <c r="E121" i="5"/>
  <c r="D121" i="5" s="1"/>
  <c r="G83" i="5"/>
  <c r="F83" i="5" s="1"/>
  <c r="C58" i="5"/>
  <c r="B58" i="5" s="1"/>
  <c r="E33" i="5"/>
  <c r="D33" i="5" s="1"/>
  <c r="E87" i="5"/>
  <c r="D87" i="5" s="1"/>
  <c r="C128" i="5"/>
  <c r="B128" i="5" s="1"/>
  <c r="G33" i="5"/>
  <c r="F33" i="5" s="1"/>
  <c r="E48" i="5"/>
  <c r="D48" i="5" s="1"/>
  <c r="C34" i="5"/>
  <c r="B34" i="5" s="1"/>
  <c r="C48" i="5"/>
  <c r="B48" i="5" s="1"/>
  <c r="G43" i="5"/>
  <c r="F43" i="5" s="1"/>
  <c r="C111" i="5"/>
  <c r="B111" i="5" s="1"/>
  <c r="E72" i="5"/>
  <c r="D72" i="5" s="1"/>
  <c r="C110" i="5"/>
  <c r="B110" i="5" s="1"/>
  <c r="G37" i="5"/>
  <c r="F37" i="5" s="1"/>
  <c r="E136" i="5"/>
  <c r="D136" i="5" s="1"/>
  <c r="E89" i="5"/>
  <c r="D89" i="5" s="1"/>
  <c r="E60" i="5"/>
  <c r="D60" i="5" s="1"/>
  <c r="E123" i="5"/>
  <c r="D123" i="5" s="1"/>
  <c r="G85" i="5"/>
  <c r="F85" i="5" s="1"/>
  <c r="E43" i="5"/>
  <c r="D43" i="5" s="1"/>
  <c r="E126" i="5"/>
  <c r="D126" i="5" s="1"/>
  <c r="C39" i="5"/>
  <c r="B39" i="5" s="1"/>
  <c r="E122" i="5"/>
  <c r="D122" i="5" s="1"/>
  <c r="C78" i="5"/>
  <c r="B78" i="5" s="1"/>
  <c r="G40" i="5"/>
  <c r="F40" i="5" s="1"/>
  <c r="E101" i="5"/>
  <c r="D101" i="5" s="1"/>
  <c r="G69" i="5"/>
  <c r="F69" i="5" s="1"/>
  <c r="G101" i="5"/>
  <c r="F101" i="5" s="1"/>
  <c r="G82" i="5"/>
  <c r="F82" i="5" s="1"/>
  <c r="C27" i="5"/>
  <c r="B27" i="5" s="1"/>
  <c r="E81" i="5"/>
  <c r="D81" i="5" s="1"/>
  <c r="G70" i="5"/>
  <c r="F70" i="5" s="1"/>
  <c r="G73" i="5"/>
  <c r="F73" i="5" s="1"/>
  <c r="E114" i="5"/>
  <c r="D114" i="5" s="1"/>
  <c r="G32" i="5"/>
  <c r="F32" i="5" s="1"/>
  <c r="G60" i="5"/>
  <c r="F60" i="5" s="1"/>
  <c r="G104" i="5"/>
  <c r="F104" i="5" s="1"/>
  <c r="E99" i="5"/>
  <c r="D99" i="5" s="1"/>
  <c r="C43" i="5"/>
  <c r="B43" i="5" s="1"/>
  <c r="C25" i="5"/>
  <c r="B25" i="5" s="1"/>
  <c r="C44" i="5"/>
  <c r="B44" i="5" s="1"/>
  <c r="G95" i="5"/>
  <c r="F95" i="5" s="1"/>
  <c r="E95" i="5"/>
  <c r="D95" i="5" s="1"/>
  <c r="C137" i="5"/>
  <c r="B137" i="5" s="1"/>
  <c r="G79" i="5"/>
  <c r="F79" i="5" s="1"/>
  <c r="G114" i="5"/>
  <c r="F114" i="5" s="1"/>
  <c r="E23" i="5"/>
  <c r="D23" i="5" s="1"/>
  <c r="C33" i="5"/>
  <c r="B33" i="5" s="1"/>
  <c r="C31" i="5"/>
  <c r="B31" i="5" s="1"/>
  <c r="E59" i="5"/>
  <c r="D59" i="5" s="1"/>
  <c r="C50" i="5"/>
  <c r="B50" i="5" s="1"/>
  <c r="C122" i="5"/>
  <c r="B122" i="5" s="1"/>
  <c r="G31" i="5"/>
  <c r="F31" i="5" s="1"/>
  <c r="E79" i="5"/>
  <c r="D79" i="5" s="1"/>
  <c r="E22" i="5"/>
  <c r="D22" i="5" s="1"/>
  <c r="G58" i="5"/>
  <c r="F58" i="5" s="1"/>
  <c r="E34" i="5"/>
  <c r="D34" i="5" s="1"/>
  <c r="E137" i="5"/>
  <c r="D137" i="5" s="1"/>
  <c r="C103" i="5"/>
  <c r="B103" i="5" s="1"/>
  <c r="G22" i="5"/>
  <c r="F22" i="5" s="1"/>
  <c r="E109" i="5"/>
  <c r="D109" i="5" s="1"/>
  <c r="E96" i="5"/>
  <c r="D96" i="5" s="1"/>
  <c r="C85" i="5"/>
  <c r="B85" i="5" s="1"/>
  <c r="E108" i="5"/>
  <c r="D108" i="5" s="1"/>
  <c r="E31" i="5"/>
  <c r="D31" i="5" s="1"/>
  <c r="C88" i="5"/>
  <c r="B88" i="5" s="1"/>
  <c r="E103" i="5"/>
  <c r="D103" i="5" s="1"/>
  <c r="E84" i="5"/>
  <c r="D84" i="5" s="1"/>
  <c r="G75" i="5"/>
  <c r="F75" i="5" s="1"/>
  <c r="E125" i="5"/>
  <c r="D125" i="5" s="1"/>
  <c r="C117" i="5"/>
  <c r="B117" i="5" s="1"/>
  <c r="G72" i="5"/>
  <c r="F72" i="5" s="1"/>
  <c r="G113" i="5"/>
  <c r="F113" i="5" s="1"/>
  <c r="C77" i="5"/>
  <c r="B77" i="5" s="1"/>
  <c r="E102" i="5"/>
  <c r="D102" i="5" s="1"/>
  <c r="C61" i="5"/>
  <c r="B61" i="5" s="1"/>
  <c r="E88" i="5"/>
  <c r="D88" i="5" s="1"/>
  <c r="C73" i="5"/>
  <c r="B73" i="5" s="1"/>
  <c r="C45" i="5"/>
  <c r="B45" i="5" s="1"/>
  <c r="E129" i="5"/>
  <c r="D129" i="5" s="1"/>
  <c r="E45" i="5"/>
  <c r="D45" i="5" s="1"/>
  <c r="C89" i="5"/>
  <c r="B89" i="5" s="1"/>
  <c r="C131" i="5"/>
  <c r="B131" i="5" s="1"/>
  <c r="G53" i="5"/>
  <c r="F53" i="5" s="1"/>
  <c r="C113" i="5"/>
  <c r="B113" i="5" s="1"/>
  <c r="E85" i="5"/>
  <c r="D85" i="5" s="1"/>
  <c r="C87" i="5"/>
  <c r="B87" i="5" s="1"/>
  <c r="C133" i="5"/>
  <c r="B133" i="5" s="1"/>
  <c r="E118" i="5"/>
  <c r="D118" i="5" s="1"/>
  <c r="C123" i="5"/>
  <c r="B123" i="5" s="1"/>
  <c r="C49" i="5"/>
  <c r="B49" i="5" s="1"/>
  <c r="G87" i="5"/>
  <c r="F87" i="5" s="1"/>
  <c r="G84" i="5"/>
  <c r="F84" i="5" s="1"/>
  <c r="E53" i="5"/>
  <c r="D53" i="5" s="1"/>
  <c r="E24" i="5"/>
  <c r="D24" i="5" s="1"/>
  <c r="C114" i="5"/>
  <c r="B114" i="5" s="1"/>
  <c r="C59" i="5"/>
  <c r="B59" i="5" s="1"/>
  <c r="G122" i="5"/>
  <c r="F122" i="5" s="1"/>
  <c r="G128" i="5"/>
  <c r="F128" i="5" s="1"/>
  <c r="G119" i="5"/>
  <c r="F119" i="5" s="1"/>
  <c r="C81" i="5"/>
  <c r="B81" i="5" s="1"/>
  <c r="G78" i="5"/>
  <c r="F78" i="5" s="1"/>
  <c r="E82" i="5"/>
  <c r="D82" i="5" s="1"/>
  <c r="C129" i="5"/>
  <c r="B129" i="5" s="1"/>
  <c r="E61" i="5"/>
  <c r="D61" i="5" s="1"/>
  <c r="C93" i="5"/>
  <c r="B93" i="5" s="1"/>
  <c r="C70" i="5"/>
  <c r="B70" i="5" s="1"/>
  <c r="C23" i="5"/>
  <c r="B23" i="5" s="1"/>
  <c r="G133" i="5"/>
  <c r="F133" i="5" s="1"/>
  <c r="G38" i="5"/>
  <c r="F38" i="5" s="1"/>
  <c r="E117" i="5"/>
  <c r="D117" i="5" s="1"/>
  <c r="G99" i="5"/>
  <c r="F99" i="5" s="1"/>
  <c r="C101" i="5"/>
  <c r="B101" i="5" s="1"/>
  <c r="C125" i="5"/>
  <c r="B125" i="5" s="1"/>
  <c r="E111" i="5"/>
  <c r="D111" i="5" s="1"/>
  <c r="C119" i="5"/>
  <c r="B119" i="5" s="1"/>
  <c r="E93" i="5"/>
  <c r="D93" i="5" s="1"/>
  <c r="G92" i="5"/>
  <c r="F92" i="5" s="1"/>
  <c r="C99" i="5"/>
  <c r="B99" i="5" s="1"/>
  <c r="G19" i="5"/>
  <c r="F19" i="5" s="1"/>
  <c r="E44" i="5"/>
  <c r="D44" i="5" s="1"/>
  <c r="C108" i="5"/>
  <c r="B108" i="5" s="1"/>
  <c r="E113" i="5"/>
  <c r="D113" i="5" s="1"/>
  <c r="G77" i="5"/>
  <c r="F77" i="5" s="1"/>
  <c r="G24" i="5"/>
  <c r="F24" i="5" s="1"/>
  <c r="C69" i="5"/>
  <c r="B69" i="5" s="1"/>
  <c r="G103" i="5"/>
  <c r="F103" i="5" s="1"/>
  <c r="G41" i="5"/>
  <c r="F41" i="5" s="1"/>
  <c r="C65" i="5"/>
  <c r="B65" i="5" s="1"/>
  <c r="E106" i="5"/>
  <c r="D106" i="5" s="1"/>
  <c r="C26" i="5"/>
  <c r="B26" i="5" s="1"/>
  <c r="E30" i="5"/>
  <c r="D30" i="5" s="1"/>
  <c r="E65" i="5"/>
  <c r="D65" i="5" s="1"/>
  <c r="E41" i="5"/>
  <c r="D41" i="5" s="1"/>
  <c r="C92" i="5"/>
  <c r="B92" i="5" s="1"/>
  <c r="G118" i="5"/>
  <c r="F118" i="5" s="1"/>
  <c r="E25" i="5"/>
  <c r="D25" i="5" s="1"/>
  <c r="G106" i="5"/>
  <c r="F106" i="5" s="1"/>
  <c r="C67" i="5"/>
  <c r="B67" i="5" s="1"/>
  <c r="E107" i="5"/>
  <c r="D107" i="5" s="1"/>
  <c r="G96" i="5"/>
  <c r="F96" i="5" s="1"/>
  <c r="E90" i="5"/>
  <c r="D90" i="5" s="1"/>
  <c r="E100" i="5"/>
  <c r="D100" i="5" s="1"/>
  <c r="E69" i="5"/>
  <c r="D69" i="5" s="1"/>
  <c r="G68" i="5"/>
  <c r="F68" i="5" s="1"/>
  <c r="E32" i="5"/>
  <c r="D32" i="5" s="1"/>
  <c r="G123" i="5"/>
  <c r="F123" i="5" s="1"/>
  <c r="C79" i="5"/>
  <c r="B79" i="5" s="1"/>
  <c r="G64" i="5"/>
  <c r="F64" i="5" s="1"/>
  <c r="E17" i="5"/>
  <c r="D17" i="5" s="1"/>
  <c r="E75" i="5"/>
  <c r="D75" i="5" s="1"/>
  <c r="C130" i="5"/>
  <c r="B130" i="5" s="1"/>
  <c r="E49" i="5"/>
  <c r="D49" i="5" s="1"/>
  <c r="C24" i="5"/>
  <c r="B24" i="5" s="1"/>
  <c r="E50" i="5"/>
  <c r="D50" i="5" s="1"/>
  <c r="E119" i="5"/>
  <c r="D119" i="5" s="1"/>
  <c r="E18" i="5"/>
  <c r="D18" i="5" s="1"/>
  <c r="G30" i="5"/>
  <c r="F30" i="5" s="1"/>
  <c r="C22" i="5"/>
  <c r="B22" i="5" s="1"/>
  <c r="E54" i="5"/>
  <c r="D54" i="5" s="1"/>
  <c r="C134" i="5"/>
  <c r="B134" i="5" s="1"/>
  <c r="G54" i="5"/>
  <c r="F54" i="5" s="1"/>
  <c r="C37" i="5"/>
  <c r="B37" i="5" s="1"/>
  <c r="E58" i="5"/>
  <c r="D58" i="5" s="1"/>
  <c r="C72" i="5"/>
  <c r="B72" i="5" s="1"/>
  <c r="C18" i="5"/>
  <c r="B18" i="5" s="1"/>
  <c r="E92" i="5"/>
  <c r="D92" i="5" s="1"/>
  <c r="G117" i="5"/>
  <c r="F117" i="5" s="1"/>
  <c r="G81" i="5"/>
  <c r="F81" i="5" s="1"/>
  <c r="G39" i="5"/>
  <c r="F39" i="5" s="1"/>
  <c r="E94" i="5"/>
  <c r="D94" i="5" s="1"/>
  <c r="G35" i="5"/>
  <c r="F35" i="5" s="1"/>
  <c r="E83" i="5"/>
  <c r="D83" i="5" s="1"/>
  <c r="G93" i="5"/>
  <c r="F93" i="5" s="1"/>
  <c r="G48" i="5"/>
  <c r="F48" i="5" s="1"/>
  <c r="C135" i="5"/>
  <c r="B135" i="5" s="1"/>
  <c r="E67" i="5"/>
  <c r="D67" i="5" s="1"/>
  <c r="E135" i="5"/>
  <c r="D135" i="5" s="1"/>
  <c r="C53" i="5"/>
  <c r="B53" i="5" s="1"/>
  <c r="C68" i="5"/>
  <c r="B68" i="5" s="1"/>
  <c r="O45" i="1" l="1"/>
  <c r="O44" i="1"/>
</calcChain>
</file>

<file path=xl/sharedStrings.xml><?xml version="1.0" encoding="utf-8"?>
<sst xmlns="http://schemas.openxmlformats.org/spreadsheetml/2006/main" count="817" uniqueCount="254">
  <si>
    <t xml:space="preserve"> </t>
  </si>
  <si>
    <t xml:space="preserve">Liste des élèves de la classe : nom, prénom, date de naissance </t>
  </si>
  <si>
    <t>Nom</t>
  </si>
  <si>
    <t>Prénom</t>
  </si>
  <si>
    <t>Coop</t>
  </si>
  <si>
    <t>Niveau</t>
  </si>
  <si>
    <t>Classe</t>
  </si>
  <si>
    <t>teo</t>
  </si>
  <si>
    <t>Remplir la case "classe" et les résultats des évaluations par trimestre (codes 1,2,3,4)</t>
  </si>
  <si>
    <t>TRIMESTRE 1</t>
  </si>
  <si>
    <t>TRIMESTRE 2</t>
  </si>
  <si>
    <t>TRIMESTRE 3</t>
  </si>
  <si>
    <t>Participer à un échange, un débat en tenant compte du point de vue d'autrui et du thème.</t>
  </si>
  <si>
    <t>Mémoriser et dire sans erreur et de manière expressive des poèmes et des textes en prose.</t>
  </si>
  <si>
    <t>Lire avec facilité des mots nouveaux, un texte et augmenter sa rapidité de lecture.</t>
  </si>
  <si>
    <t>Lire seul un énoncé et comprendre une consigne.</t>
  </si>
  <si>
    <t>Lire et comprendre des textes informatifs et documentaires.</t>
  </si>
  <si>
    <t>Lire et comprendre des textes littéraires (récits, descriptions, dialogues, poèmes).</t>
  </si>
  <si>
    <t>Repérer les principaux éléments d'un texte (titre, paragraphes, ponctuation, mots de liaison…) pour comprendre.</t>
  </si>
  <si>
    <t>Trouver le thème d'un texte.</t>
  </si>
  <si>
    <t>Se repérer dans une bibliothèque, une médiathèque.</t>
  </si>
  <si>
    <t>Littérature</t>
  </si>
  <si>
    <t>Lire intégralement des oeuvres littéraires.</t>
  </si>
  <si>
    <t>Rendre compte d'une lecture.</t>
  </si>
  <si>
    <t>Etablir des liens entre les textes lus</t>
  </si>
  <si>
    <t>Écriture</t>
  </si>
  <si>
    <t>Copier un texte sans erreur</t>
  </si>
  <si>
    <t>Rédiger, corriger et améliorer un texte cohérent d'une quinzaine de lignes dans une langue correcte.</t>
  </si>
  <si>
    <t>Raconter, décrire, expliquer une démarche, justifier une réponse résumer un récit, écrire un poème.</t>
  </si>
  <si>
    <t>Vocabulaire</t>
  </si>
  <si>
    <t>Connaître le vocabulaire et utiliser à bon escient les termes utilisés en classe.</t>
  </si>
  <si>
    <t>Maîtriser le sens des mots.</t>
  </si>
  <si>
    <t>Comprendre le sens des mots selon leur contexte en situation de lecture.</t>
  </si>
  <si>
    <t>Construire des familles de mots.</t>
  </si>
  <si>
    <t>Définir un mot à l'aide du dictionnaire.</t>
  </si>
  <si>
    <t>Grammaire</t>
  </si>
  <si>
    <t>Connaître le vocabulaire et utiliser à bon escient les phrases selon leur type et leur forme.</t>
  </si>
  <si>
    <t>Identifier la nature (nom, verbe, article, déterminant, adjectif, pronom personnel, pronom relatif, préposition,…)..</t>
  </si>
  <si>
    <t>Identifier la fonction (sujet, verbe, complément d'objet, complément du nom, complément circonstanciel, attribut du sujet) et les utiliser à on escient.</t>
  </si>
  <si>
    <t>Conjugaison</t>
  </si>
  <si>
    <t>Comprendre les règles de formation des temps des verbes et repérer dans un texte les verbes aux temps étudiés en classe.</t>
  </si>
  <si>
    <t>Conjuguer les verbes aux temps étudiés en classe.</t>
  </si>
  <si>
    <t>Utiliser les temps des verbes étudiés en classe.</t>
  </si>
  <si>
    <t>Connaître les règles d'accords étudiés en classe (sujet, verbe, dans le groupe nominal).</t>
  </si>
  <si>
    <t>Orthographe</t>
  </si>
  <si>
    <t>Écrire sans erreur sous la dictée un texte d'une dizaine de lignes en mobilisant ses connaissances sur la langue.</t>
  </si>
  <si>
    <t>Utiliser ses connaissances pour maîtriser l'orthographe grammaticale.</t>
  </si>
  <si>
    <t>Maîtriser l'orthographe lexicale.</t>
  </si>
  <si>
    <t>1. NOMBRES ET CALCUL</t>
  </si>
  <si>
    <t>Nombres entiers et décimaux</t>
  </si>
  <si>
    <t>Écrire, nommer, comparer et utiliser les nombres entiers.</t>
  </si>
  <si>
    <t>Connaître les doubles, moitiés, quadruples, quarts, triples, tiers, et multiples de 5, 10, 15, 20, 25, 50.</t>
  </si>
  <si>
    <t>Écrire, nommer, comparer et utiliser les fractions simples (demi, tiers, quart, dixième, centième).</t>
  </si>
  <si>
    <t>Écrire, nommer, comparer et utiliser les nombres décimaux.</t>
  </si>
  <si>
    <t>Calcul</t>
  </si>
  <si>
    <t>Calcul mental</t>
  </si>
  <si>
    <t>Connaître et utiliser les tables d'addition et de multiplication pour calculer. Multiplier par 10, 100, 1000…</t>
  </si>
  <si>
    <t>Calculer mentalement avec des nombres entiers et des nombres décimaux.</t>
  </si>
  <si>
    <t>Calcul posé</t>
  </si>
  <si>
    <t>Utiliser la technique de l'addition et de la soustraction.</t>
  </si>
  <si>
    <t>Utiliser la technique de la multiplication.</t>
  </si>
  <si>
    <t>Utiliser la technique de la division.</t>
  </si>
  <si>
    <t>Utiliser la calculatrice à bon escient.</t>
  </si>
  <si>
    <t>Reconnaître des droites perpendiculaires.</t>
  </si>
  <si>
    <t>Reconnaître, décrire et nommer, des figures planes (carré, rectangle, losange, triangle et triangles particuliers, cercle) et des solides (cube, pavé, cylindre, prisme).</t>
  </si>
  <si>
    <t>Tracer des droites perpendiculaires.</t>
  </si>
  <si>
    <t>Utiliser à bon escient le vocabulaire des propriétés, figures et solides vus en classe(côté, angle, diagonale, axe de symétrie, centre, rayon, diamètre, arête, face.</t>
  </si>
  <si>
    <t>Connaître et utiliser les unités de mesure vues en classe.</t>
  </si>
  <si>
    <t>Comparer et reproduire des angles.</t>
  </si>
  <si>
    <t>Résoudre des problèmes en mobilisant ses connaissances relatives aux grandeurs et à leurs mesures.</t>
  </si>
  <si>
    <t>Résoudre des problèmes relevant des quatre opérations.</t>
  </si>
  <si>
    <t>Résoudre des problèmes relevant de la proportionnalité.</t>
  </si>
  <si>
    <t>Élaborer un raisonnement et présenter sa démarche pour justifier le résultat.</t>
  </si>
  <si>
    <t>Lire et interpréter un tableau ou un graphique.</t>
  </si>
  <si>
    <t>Présenter ses travaux dans un écrit.</t>
  </si>
  <si>
    <t>Mobiliser des connaissances scientifiques dans différentes activités.</t>
  </si>
  <si>
    <t>Communiquer, réagir et dialoguer avec les autres.</t>
  </si>
  <si>
    <t>Écouter et comprendre un message oral.</t>
  </si>
  <si>
    <t>Parler de manière continue.</t>
  </si>
  <si>
    <t>Lire et comprendre un texte court et très simple.</t>
  </si>
  <si>
    <t>Copier, produire des mots et des énoncés brefs et simples à l'écrit.</t>
  </si>
  <si>
    <t>Histoire</t>
  </si>
  <si>
    <t>Lire et comprendre des documents historiques simples.</t>
  </si>
  <si>
    <t>Identifier et caractériser les grandes périodes historiques et les situer chronologiquement.</t>
  </si>
  <si>
    <t>Construire et utiliser une frise chronologique.</t>
  </si>
  <si>
    <t>Connaître le rôle des personnages clés et des groupes sociaux.</t>
  </si>
  <si>
    <t>Connaître le vocabulaire historique.</t>
  </si>
  <si>
    <t>Rédiger une synthèse des informations de la leçon.</t>
  </si>
  <si>
    <t>Lire et comprendre des documents géographiques simples.</t>
  </si>
  <si>
    <t xml:space="preserve">Connaître les principaux caractères géographiques, physiques et humains </t>
  </si>
  <si>
    <t>Lire et réaliser un croquis spatial simple, une carte</t>
  </si>
  <si>
    <t>Comprendre une ou deux questions liées au développement durable</t>
  </si>
  <si>
    <t>Connaître le vocabulaire géographique.</t>
  </si>
  <si>
    <t>Présenter par écrit quelques informations clés de la leçon.</t>
  </si>
  <si>
    <t>Connaître et comprendre les principes et fondements de la vie civique et sociale.</t>
  </si>
  <si>
    <t>Développer l'estime de soi, le respect de l'intégrité des personnes, y compris la sienne (politesse et civilité, vie collective, sécurité, premiers secours, sécurité routière, internet...).</t>
  </si>
  <si>
    <t>Connaître quelques techniques d'arts plastiques.</t>
  </si>
  <si>
    <t>Être capable de réaliser une œuvre visuelle pour s'exprimer et créer en faisant des choix de matériaux et de procédés.</t>
  </si>
  <si>
    <t>Observer et décrire une œuvre plastique.</t>
  </si>
  <si>
    <t>Interpréter de mémoire un répertoire de chansons.</t>
  </si>
  <si>
    <t>Tenir sa voix et se placer en formation chorale</t>
  </si>
  <si>
    <t>Décrire une œuvre musicale, mobiliser son attention dans une écoute prolongée et y repérer des éléments musicaux (instruments, rythme).</t>
  </si>
  <si>
    <t>Reconnaître et nommer certaines œuvres d'artistes, des œuvres de référence du patrimoine musical, les situer historiquement et culturellement.</t>
  </si>
  <si>
    <t>Êtablir des relations entre les œuvres.</t>
  </si>
  <si>
    <t>Réaliser une performance mesurée (natation, activités athlétiques: courir, lancer, sauter).</t>
  </si>
  <si>
    <t>Savoir s'orienter, savoir nager.</t>
  </si>
  <si>
    <t>Coopérer ou s'opposer individuellement ou collectivement (jeux de lutte, jeux de raquettes, jeux collectifs).</t>
  </si>
  <si>
    <t>Concevoir et réaliser des actions à visée expressive, artistique et esthétique (danse, activités gymniques).</t>
  </si>
  <si>
    <t>TECHNIQUES USUELLES DE L'INFORMATION ET DE LA COMMUNICATION</t>
  </si>
  <si>
    <t>Utiliser son espace de travail dans un environnement en réseau.</t>
  </si>
  <si>
    <t>Adopter une attitude responsable face à l'usage de l'informatique et d'internet.</t>
  </si>
  <si>
    <t>Créer et modifier un document numérique.</t>
  </si>
  <si>
    <t>S'informer et se documenter.</t>
  </si>
  <si>
    <t>Communiquer et échanger au moyen des technologies de l'information et de la communication.</t>
  </si>
  <si>
    <t xml:space="preserve">Nom : </t>
  </si>
  <si>
    <t xml:space="preserve">Prénom : </t>
  </si>
  <si>
    <t>Prénom :</t>
  </si>
  <si>
    <t>tr1</t>
  </si>
  <si>
    <t>tr2</t>
  </si>
  <si>
    <t>tr3</t>
  </si>
  <si>
    <t>Column1</t>
  </si>
  <si>
    <t>Avis du conseil de cycle:</t>
  </si>
  <si>
    <t>Signature du directeur :</t>
  </si>
  <si>
    <t>Nombres et calcul</t>
  </si>
  <si>
    <t>Grandeurs et mesures</t>
  </si>
  <si>
    <t xml:space="preserve">Rang du prénom: </t>
  </si>
  <si>
    <t>PROFIL DE CLASSE</t>
  </si>
  <si>
    <t>nb abs</t>
  </si>
  <si>
    <t>Langage oral</t>
  </si>
  <si>
    <t>Lecture et compréhension de l'écrit</t>
  </si>
  <si>
    <t>► MATHÉMATIQUES</t>
  </si>
  <si>
    <t>Espace et géométrie</t>
  </si>
  <si>
    <t>Dépassés</t>
  </si>
  <si>
    <t>Atteints</t>
  </si>
  <si>
    <t>Partiellement atteints</t>
  </si>
  <si>
    <t>Non atteints</t>
  </si>
  <si>
    <t>Codage des objectifs d'apprentissage :</t>
  </si>
  <si>
    <t>► ÉDUCATION PHYSIQUE ET SPORTIVE</t>
  </si>
  <si>
    <t>►SCIENCES ET TECHNOLOGIE</t>
  </si>
  <si>
    <t>► ENSEIGNEMENTS ARTISTIQUES</t>
  </si>
  <si>
    <t>Education musicale</t>
  </si>
  <si>
    <t>Histoire des arts</t>
  </si>
  <si>
    <t>► HISTOIRE - GÉOGRAPHIE</t>
  </si>
  <si>
    <t>Géographie</t>
  </si>
  <si>
    <t>Objectifs d'apprentissage :</t>
  </si>
  <si>
    <t>► LANGUE VIVANTE</t>
  </si>
  <si>
    <t>Lire et écrire</t>
  </si>
  <si>
    <t>► FRANÇAIS</t>
  </si>
  <si>
    <t>Étude de la langue (grammaire, orthographe, lexique)</t>
  </si>
  <si>
    <t>Communication avec la famille</t>
  </si>
  <si>
    <t>Signature des parents:</t>
  </si>
  <si>
    <t>Parcours citoyen</t>
  </si>
  <si>
    <t>►ENSEIGNEMENTS ARTISTIQUES</t>
  </si>
  <si>
    <t>►HISTOIRE - GÉOGRAPHIE</t>
  </si>
  <si>
    <t>►LANGUE VIVANTE</t>
  </si>
  <si>
    <t>►FRANÇAIS</t>
  </si>
  <si>
    <t>Français</t>
  </si>
  <si>
    <t>Maths</t>
  </si>
  <si>
    <t>Education physique et sportive</t>
  </si>
  <si>
    <t>Sciences et technologie</t>
  </si>
  <si>
    <t>Classe :</t>
  </si>
  <si>
    <t>Arts plastiques</t>
  </si>
  <si>
    <t>Arts plastiques et arts visuels</t>
  </si>
  <si>
    <t>Hist Géo</t>
  </si>
  <si>
    <t>Enseignement civique et moral</t>
  </si>
  <si>
    <t>Ecouter et parler</t>
  </si>
  <si>
    <t>Langue vivante</t>
  </si>
  <si>
    <t>Nbre de filles</t>
  </si>
  <si>
    <t>Nbre de garçons</t>
  </si>
  <si>
    <t>Date d'envoi des livrets trimestre 2 :</t>
  </si>
  <si>
    <t xml:space="preserve">Date d'envoi des livrets trimestre 1: </t>
  </si>
  <si>
    <t>Date d'envoi des livrets trimestre 3 :</t>
  </si>
  <si>
    <t xml:space="preserve">Remplir les résultats des évaluations par trimestre (codes 1,2,3,4)                                                                                                        Compétences à renseigner </t>
  </si>
  <si>
    <t>TR1</t>
  </si>
  <si>
    <t>TR2</t>
  </si>
  <si>
    <t>TR3</t>
  </si>
  <si>
    <t>1. LANGAGE ORAL</t>
  </si>
  <si>
    <t>4. ETUDE DE LA LANGUE</t>
  </si>
  <si>
    <t>2. GRANDEURS ET MESURES</t>
  </si>
  <si>
    <t>3. ÉCRITURE</t>
  </si>
  <si>
    <t>2. LECTURE ET COMPRÉHENSION DE L'ÉCRIT</t>
  </si>
  <si>
    <r>
      <t>3. ESPACE ET G</t>
    </r>
    <r>
      <rPr>
        <b/>
        <i/>
        <sz val="11"/>
        <color indexed="10"/>
        <rFont val="Arial"/>
        <family val="2"/>
      </rPr>
      <t>É</t>
    </r>
    <r>
      <rPr>
        <b/>
        <i/>
        <sz val="11"/>
        <color indexed="10"/>
        <rFont val="Verdana"/>
        <family val="2"/>
      </rPr>
      <t>OM</t>
    </r>
    <r>
      <rPr>
        <b/>
        <i/>
        <sz val="11"/>
        <color indexed="10"/>
        <rFont val="Arial"/>
        <family val="2"/>
      </rPr>
      <t>ÉTRIE</t>
    </r>
  </si>
  <si>
    <t>1. HISTOIRE</t>
  </si>
  <si>
    <t>1. ARTS PLASTIQUES ET VISUELS</t>
  </si>
  <si>
    <t>3. HISTOIRE DES ARTS</t>
  </si>
  <si>
    <t>1. ÉCOUTER ET PARLER</t>
  </si>
  <si>
    <t>2. LIRE ET ÉCRIRE</t>
  </si>
  <si>
    <t>2. GÉOGRAPHIE</t>
  </si>
  <si>
    <t>2. ÉDUCATION MUSICALE</t>
  </si>
  <si>
    <t>Académie :</t>
  </si>
  <si>
    <t>Ecole:</t>
  </si>
  <si>
    <t>Adresse:</t>
  </si>
  <si>
    <t xml:space="preserve">Maîtriser des connaissances scientifiques (le ciel et la Terre, l'énergie, l'unité et la diversité du vivant, le fonctionnement du corps humain et la santé, les êtres vivant dans leur environnement, les objets techniques). </t>
  </si>
  <si>
    <t>S'engager dans une démarche d'investigation(questionnement, expérimentation, observation, raisonnement), rendre compte des résultats, expliquer sa démarche.</t>
  </si>
  <si>
    <t>INFORMATIONS A RENSEIGNER</t>
  </si>
  <si>
    <t>Année :</t>
  </si>
  <si>
    <t>Enseignant :</t>
  </si>
  <si>
    <t>Genre</t>
  </si>
  <si>
    <t>Ce livret a été élaboré selon les instructions du Bulletin Officiel Spécial n°11 du 26 novembre 2015</t>
  </si>
  <si>
    <t>Parcours d'éducation à la santé</t>
  </si>
  <si>
    <t>Projet(s) mis en œuvre</t>
  </si>
  <si>
    <t>Objectifs d'apprentissage</t>
  </si>
  <si>
    <t xml:space="preserve">Étude de la langue </t>
  </si>
  <si>
    <t>Trimestre 1</t>
  </si>
  <si>
    <t>Trimestre 2</t>
  </si>
  <si>
    <t>Trimestre 3</t>
  </si>
  <si>
    <t>PRINCIPAUX ELÉMENTS DU PROGRAMME TRAVAILLÉS</t>
  </si>
  <si>
    <t>Principaux éléments du programme travaillés pendant le trimestre</t>
  </si>
  <si>
    <t>Projet(s) mis en œuvre et implication de l'élève [le cas échéant]</t>
  </si>
  <si>
    <t>Appréciation générale sur la progression de l'élève :</t>
  </si>
  <si>
    <t>Suivi(s) pédagogique(s) particulier(s) de l'élève</t>
  </si>
  <si>
    <t>Ce livret a été élaboré selon les instructions du Bulletin Officiel Spécial n°11 du 26 novembre 2015 - Odile Aubert</t>
  </si>
  <si>
    <t>Parcours d'éducation artistique et culturelle</t>
  </si>
  <si>
    <t>Tr2</t>
  </si>
  <si>
    <t>Tr3</t>
  </si>
  <si>
    <r>
      <t xml:space="preserve">Domaines d'enseignements                                                                                                                                                                                                                                                            </t>
    </r>
    <r>
      <rPr>
        <sz val="11"/>
        <color theme="4" tint="0.79998168889431442"/>
        <rFont val="Arial"/>
        <family val="2"/>
      </rPr>
      <t xml:space="preserve">   -   </t>
    </r>
    <r>
      <rPr>
        <sz val="11"/>
        <color theme="3"/>
        <rFont val="Arial"/>
        <family val="2"/>
      </rPr>
      <t xml:space="preserve">                                                                                                                                                                                                                                                                                           </t>
    </r>
  </si>
  <si>
    <t>Nombre d'élèves</t>
  </si>
  <si>
    <t>→</t>
  </si>
  <si>
    <t>↘</t>
  </si>
  <si>
    <t>↗</t>
  </si>
  <si>
    <t>Progression</t>
  </si>
  <si>
    <r>
      <t xml:space="preserve">LIVRET SCOLAIRE CP </t>
    </r>
    <r>
      <rPr>
        <b/>
        <sz val="24"/>
        <color theme="0"/>
        <rFont val="Calibri"/>
        <family val="2"/>
      </rPr>
      <t>→</t>
    </r>
    <r>
      <rPr>
        <b/>
        <sz val="24"/>
        <color theme="0"/>
        <rFont val="Arial"/>
        <family val="2"/>
      </rPr>
      <t xml:space="preserve"> 6ème                </t>
    </r>
  </si>
  <si>
    <t>Mesure du temps: l'heure, les durées</t>
  </si>
  <si>
    <t>Connaître des éléments du patrimoine</t>
  </si>
  <si>
    <t>63bis</t>
  </si>
  <si>
    <t>3. ELEMENTS CULTURELS DE LA LANGUE</t>
  </si>
  <si>
    <t xml:space="preserve">Eléments du patrimoine, culturels </t>
  </si>
  <si>
    <t>Enseignement moral et civique</t>
  </si>
  <si>
    <t>Découvrir des aspects culturels de la langue</t>
  </si>
  <si>
    <t xml:space="preserve">►ENSEIGNEMENT MORAL ET CIVIQUE </t>
  </si>
  <si>
    <t>Pierre</t>
  </si>
  <si>
    <t>Jeanne</t>
  </si>
  <si>
    <t>Rang du prénom</t>
  </si>
  <si>
    <t>Paul</t>
  </si>
  <si>
    <t>Marie</t>
  </si>
  <si>
    <t>Toto</t>
  </si>
  <si>
    <t>Marc</t>
  </si>
  <si>
    <t>Participer à un débat</t>
  </si>
  <si>
    <t>Objectif atteint</t>
  </si>
  <si>
    <t>Découvrir les aspects culturels de la langue</t>
  </si>
  <si>
    <r>
      <t xml:space="preserve">APC
</t>
    </r>
    <r>
      <rPr>
        <sz val="14"/>
        <color theme="7" tint="-0.249977111117893"/>
        <rFont val="Arial"/>
        <family val="2"/>
      </rPr>
      <t>Activités Pédagogiques Complémentaires</t>
    </r>
  </si>
  <si>
    <t>Colonnes à renseigner: "ctrl"+";" pour la date, "ctrl"+":" pour l'heure</t>
  </si>
  <si>
    <r>
      <rPr>
        <b/>
        <sz val="11"/>
        <color theme="0"/>
        <rFont val="Arial"/>
        <family val="2"/>
      </rPr>
      <t>É</t>
    </r>
    <r>
      <rPr>
        <b/>
        <sz val="11"/>
        <color theme="0"/>
        <rFont val="Calibri"/>
        <family val="2"/>
        <scheme val="minor"/>
      </rPr>
      <t>lèves</t>
    </r>
  </si>
  <si>
    <t>Compétences travaillées par séance</t>
  </si>
  <si>
    <t xml:space="preserve">Jour </t>
  </si>
  <si>
    <t>Début</t>
  </si>
  <si>
    <t>Fin</t>
  </si>
  <si>
    <t>Durée</t>
  </si>
  <si>
    <t>Période 1</t>
  </si>
  <si>
    <t>Période 2</t>
  </si>
  <si>
    <t>Période 3</t>
  </si>
  <si>
    <t>Période 4</t>
  </si>
  <si>
    <t>Période 5</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</si>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</sst>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_-* #,##0.00&quot; €&quot;_-;\-* #,##0.00&quot; €&quot;_-;_-* \-??&quot; €&quot;_-;_-@_-"/>
    <numFmt numFmtId="166" formatCode="dd/mm/yy;@"/>
    <numFmt numFmtId="167" formatCode="0;\-0;;@"/>
    <numFmt numFmtId="168" formatCode="d/m;@"/>
    <numFmt numFmtId="169" formatCode="h:mm;@"/>
  </numFmts>
  <fonts count="155" x14ac:knownFonts="1">
    <font>
      <sz val="10"/>
      <name val="Arial"/>
      <family val="2"/>
    </font>
    <font>
      <sz val="11"/>
      <color theme="1"/>
      <name val="Calibri"/>
      <family val="2"/>
      <scheme val="minor"/>
    </font>
    <font>
      <sz val="10"/>
      <name val="Arial"/>
      <family val="2"/>
    </font>
    <font>
      <sz val="12"/>
      <name val="Arial"/>
      <family val="2"/>
    </font>
    <font>
      <b/>
      <sz val="14"/>
      <color indexed="20"/>
      <name val="Arial"/>
      <family val="2"/>
    </font>
    <font>
      <sz val="14"/>
      <color indexed="9"/>
      <name val="Arial"/>
      <family val="2"/>
    </font>
    <font>
      <sz val="10"/>
      <color indexed="12"/>
      <name val="Arial"/>
      <family val="2"/>
    </font>
    <font>
      <b/>
      <i/>
      <sz val="9"/>
      <color indexed="10"/>
      <name val="Arial"/>
      <family val="2"/>
    </font>
    <font>
      <b/>
      <sz val="14"/>
      <color indexed="9"/>
      <name val="Arial"/>
      <family val="2"/>
    </font>
    <font>
      <sz val="11"/>
      <name val="Arial"/>
      <family val="2"/>
    </font>
    <font>
      <sz val="11"/>
      <color indexed="25"/>
      <name val="Arial"/>
      <family val="2"/>
    </font>
    <font>
      <b/>
      <i/>
      <sz val="11"/>
      <color indexed="10"/>
      <name val="Arial"/>
      <family val="2"/>
    </font>
    <font>
      <b/>
      <sz val="11"/>
      <color indexed="10"/>
      <name val="Verdana"/>
      <family val="2"/>
    </font>
    <font>
      <b/>
      <sz val="11"/>
      <name val="Arial"/>
      <family val="2"/>
    </font>
    <font>
      <b/>
      <sz val="11"/>
      <color indexed="20"/>
      <name val="Verdana"/>
      <family val="2"/>
    </font>
    <font>
      <b/>
      <sz val="11"/>
      <color indexed="19"/>
      <name val="Verdana"/>
      <family val="2"/>
    </font>
    <font>
      <b/>
      <sz val="11"/>
      <name val="Verdana"/>
      <family val="2"/>
    </font>
    <font>
      <sz val="11"/>
      <name val="Verdana"/>
      <family val="2"/>
    </font>
    <font>
      <b/>
      <i/>
      <sz val="11"/>
      <color indexed="19"/>
      <name val="Verdana"/>
      <family val="2"/>
    </font>
    <font>
      <b/>
      <i/>
      <sz val="11"/>
      <color indexed="19"/>
      <name val="Arial"/>
      <family val="2"/>
    </font>
    <font>
      <b/>
      <sz val="11"/>
      <color indexed="17"/>
      <name val="Arial"/>
      <family val="2"/>
    </font>
    <font>
      <sz val="14"/>
      <name val="Arial"/>
      <family val="2"/>
    </font>
    <font>
      <sz val="9"/>
      <name val="Arial"/>
      <family val="2"/>
    </font>
    <font>
      <i/>
      <sz val="48"/>
      <name val="Comic Sans MS"/>
      <family val="4"/>
    </font>
    <font>
      <i/>
      <sz val="9"/>
      <name val="Comic Sans MS"/>
      <family val="4"/>
    </font>
    <font>
      <i/>
      <sz val="11"/>
      <name val="Comic Sans MS"/>
      <family val="4"/>
    </font>
    <font>
      <i/>
      <sz val="12"/>
      <name val="Arial"/>
      <family val="2"/>
    </font>
    <font>
      <i/>
      <sz val="11"/>
      <name val="Arial"/>
      <family val="2"/>
    </font>
    <font>
      <sz val="9"/>
      <color indexed="8"/>
      <name val="Verdana"/>
      <family val="2"/>
    </font>
    <font>
      <sz val="11"/>
      <color indexed="9"/>
      <name val="Arial"/>
      <family val="2"/>
    </font>
    <font>
      <b/>
      <sz val="12"/>
      <color indexed="52"/>
      <name val="Verdana"/>
      <family val="2"/>
    </font>
    <font>
      <b/>
      <sz val="10"/>
      <color indexed="19"/>
      <name val="Verdana"/>
      <family val="2"/>
    </font>
    <font>
      <sz val="8"/>
      <name val="Verdana"/>
      <family val="2"/>
    </font>
    <font>
      <b/>
      <i/>
      <sz val="10"/>
      <color indexed="19"/>
      <name val="Verdana"/>
      <family val="2"/>
    </font>
    <font>
      <b/>
      <i/>
      <sz val="10"/>
      <color indexed="12"/>
      <name val="Arial"/>
      <family val="2"/>
    </font>
    <font>
      <b/>
      <sz val="10"/>
      <color indexed="12"/>
      <name val="Arial"/>
      <family val="2"/>
    </font>
    <font>
      <b/>
      <i/>
      <sz val="10"/>
      <color indexed="14"/>
      <name val="Arial"/>
      <family val="2"/>
    </font>
    <font>
      <b/>
      <i/>
      <sz val="10"/>
      <color indexed="10"/>
      <name val="Arial"/>
      <family val="2"/>
    </font>
    <font>
      <b/>
      <i/>
      <sz val="10"/>
      <color indexed="25"/>
      <name val="Arial"/>
      <family val="2"/>
    </font>
    <font>
      <sz val="8"/>
      <color indexed="25"/>
      <name val="Verdana"/>
      <family val="2"/>
    </font>
    <font>
      <sz val="11"/>
      <color indexed="25"/>
      <name val="Verdana"/>
      <family val="2"/>
    </font>
    <font>
      <sz val="9"/>
      <color indexed="25"/>
      <name val="Arial"/>
      <family val="2"/>
    </font>
    <font>
      <b/>
      <i/>
      <sz val="10"/>
      <color indexed="53"/>
      <name val="Arial"/>
      <family val="2"/>
    </font>
    <font>
      <b/>
      <i/>
      <sz val="10"/>
      <color indexed="54"/>
      <name val="Arial"/>
      <family val="2"/>
    </font>
    <font>
      <b/>
      <i/>
      <sz val="10"/>
      <color indexed="16"/>
      <name val="Arial"/>
      <family val="2"/>
    </font>
    <font>
      <b/>
      <i/>
      <sz val="10"/>
      <color indexed="11"/>
      <name val="Arial"/>
      <family val="2"/>
    </font>
    <font>
      <b/>
      <i/>
      <sz val="10"/>
      <color indexed="17"/>
      <name val="Arial"/>
      <family val="2"/>
    </font>
    <font>
      <sz val="8"/>
      <color indexed="17"/>
      <name val="Verdana"/>
      <family val="2"/>
    </font>
    <font>
      <sz val="11"/>
      <color indexed="17"/>
      <name val="Arial"/>
      <family val="2"/>
    </font>
    <font>
      <i/>
      <sz val="10"/>
      <name val="Arial"/>
      <family val="2"/>
    </font>
    <font>
      <sz val="9"/>
      <name val="Verdana"/>
      <family val="2"/>
    </font>
    <font>
      <sz val="8"/>
      <color indexed="8"/>
      <name val="Verdana"/>
      <family val="2"/>
    </font>
    <font>
      <sz val="14"/>
      <color indexed="12"/>
      <name val="MV Boli"/>
    </font>
    <font>
      <u/>
      <sz val="11"/>
      <name val="Arial"/>
      <family val="2"/>
    </font>
    <font>
      <b/>
      <sz val="14"/>
      <color indexed="10"/>
      <name val="Arial"/>
      <family val="2"/>
    </font>
    <font>
      <b/>
      <sz val="14"/>
      <color indexed="12"/>
      <name val="Arial"/>
      <family val="2"/>
    </font>
    <font>
      <b/>
      <sz val="14"/>
      <color indexed="11"/>
      <name val="Arial"/>
      <family val="2"/>
    </font>
    <font>
      <b/>
      <sz val="20"/>
      <color indexed="9"/>
      <name val="Arial"/>
      <family val="2"/>
    </font>
    <font>
      <b/>
      <sz val="9"/>
      <color indexed="19"/>
      <name val="Verdana"/>
      <family val="2"/>
    </font>
    <font>
      <b/>
      <sz val="9"/>
      <color indexed="12"/>
      <name val="Verdana"/>
      <family val="2"/>
    </font>
    <font>
      <sz val="11"/>
      <color indexed="12"/>
      <name val="Arial"/>
      <family val="2"/>
    </font>
    <font>
      <b/>
      <sz val="9"/>
      <color indexed="14"/>
      <name val="Verdana"/>
      <family val="2"/>
    </font>
    <font>
      <b/>
      <sz val="9"/>
      <color indexed="10"/>
      <name val="Verdana"/>
      <family val="2"/>
    </font>
    <font>
      <b/>
      <sz val="9"/>
      <color indexed="25"/>
      <name val="Verdana"/>
      <family val="2"/>
    </font>
    <font>
      <b/>
      <sz val="9"/>
      <color indexed="53"/>
      <name val="Verdana"/>
      <family val="2"/>
    </font>
    <font>
      <b/>
      <sz val="9"/>
      <color indexed="54"/>
      <name val="Verdana"/>
      <family val="2"/>
    </font>
    <font>
      <b/>
      <sz val="9"/>
      <color indexed="16"/>
      <name val="Verdana"/>
      <family val="2"/>
    </font>
    <font>
      <b/>
      <sz val="9"/>
      <color indexed="17"/>
      <name val="Verdana"/>
      <family val="2"/>
    </font>
    <font>
      <sz val="10"/>
      <name val="Arial"/>
      <family val="2"/>
    </font>
    <font>
      <i/>
      <sz val="22"/>
      <name val="Comic Sans MS"/>
      <family val="4"/>
    </font>
    <font>
      <i/>
      <sz val="10"/>
      <name val="Comic Sans MS"/>
      <family val="4"/>
    </font>
    <font>
      <sz val="8"/>
      <name val="Arial"/>
      <family val="2"/>
    </font>
    <font>
      <sz val="18"/>
      <color theme="0"/>
      <name val="Arial"/>
      <family val="2"/>
    </font>
    <font>
      <b/>
      <sz val="14"/>
      <color theme="3"/>
      <name val="Arial"/>
      <family val="2"/>
    </font>
    <font>
      <sz val="16"/>
      <color theme="0"/>
      <name val="Arial"/>
      <family val="2"/>
    </font>
    <font>
      <b/>
      <sz val="14"/>
      <color rgb="FF76933C"/>
      <name val="Arial"/>
      <family val="2"/>
    </font>
    <font>
      <b/>
      <sz val="14"/>
      <color rgb="FF808000"/>
      <name val="Arial"/>
      <family val="2"/>
    </font>
    <font>
      <b/>
      <i/>
      <sz val="11"/>
      <color rgb="FFFF0000"/>
      <name val="Arial"/>
      <family val="2"/>
    </font>
    <font>
      <b/>
      <sz val="11"/>
      <color rgb="FFFF0000"/>
      <name val="Verdana"/>
      <family val="2"/>
    </font>
    <font>
      <b/>
      <sz val="14"/>
      <color theme="5" tint="-0.249977111117893"/>
      <name val="Arial"/>
      <family val="2"/>
    </font>
    <font>
      <b/>
      <sz val="14"/>
      <color rgb="FF002060"/>
      <name val="Arial"/>
      <family val="2"/>
    </font>
    <font>
      <b/>
      <sz val="20"/>
      <color theme="0"/>
      <name val="Arial"/>
      <family val="2"/>
    </font>
    <font>
      <b/>
      <sz val="12"/>
      <color theme="0" tint="-0.499984740745262"/>
      <name val="Calibri"/>
      <family val="2"/>
      <scheme val="minor"/>
    </font>
    <font>
      <b/>
      <sz val="12"/>
      <color theme="0"/>
      <name val="Arial"/>
      <family val="2"/>
    </font>
    <font>
      <sz val="20"/>
      <color theme="3"/>
      <name val="Comic Sans MS"/>
      <family val="4"/>
    </font>
    <font>
      <i/>
      <sz val="14"/>
      <color theme="3"/>
      <name val="Arial"/>
      <family val="2"/>
    </font>
    <font>
      <sz val="11"/>
      <color theme="3"/>
      <name val="Arial"/>
      <family val="2"/>
    </font>
    <font>
      <sz val="14"/>
      <color theme="3"/>
      <name val="Arial"/>
      <family val="2"/>
    </font>
    <font>
      <b/>
      <sz val="24"/>
      <color theme="0"/>
      <name val="Arial"/>
      <family val="2"/>
    </font>
    <font>
      <sz val="11"/>
      <color theme="3"/>
      <name val="Comic Sans MS"/>
      <family val="4"/>
    </font>
    <font>
      <i/>
      <sz val="10"/>
      <color theme="3"/>
      <name val="Comic Sans MS"/>
      <family val="4"/>
    </font>
    <font>
      <sz val="27"/>
      <color theme="3"/>
      <name val="Comic Sans MS"/>
      <family val="4"/>
    </font>
    <font>
      <b/>
      <sz val="14"/>
      <name val="Arial"/>
      <family val="2"/>
    </font>
    <font>
      <sz val="10"/>
      <name val="Verdana"/>
      <family val="2"/>
    </font>
    <font>
      <sz val="12"/>
      <color theme="3"/>
      <name val="Arial"/>
      <family val="2"/>
    </font>
    <font>
      <sz val="10"/>
      <color theme="3"/>
      <name val="Arial"/>
      <family val="2"/>
    </font>
    <font>
      <sz val="11"/>
      <color theme="3"/>
      <name val="MV Boli"/>
    </font>
    <font>
      <sz val="11"/>
      <color rgb="FFFF0000"/>
      <name val="Arial"/>
      <family val="2"/>
    </font>
    <font>
      <sz val="16"/>
      <name val="Arial"/>
      <family val="2"/>
    </font>
    <font>
      <sz val="10"/>
      <color rgb="FF002060"/>
      <name val="Arial"/>
      <family val="2"/>
    </font>
    <font>
      <sz val="11"/>
      <color rgb="FF002060"/>
      <name val="Arial"/>
      <family val="2"/>
    </font>
    <font>
      <b/>
      <sz val="10"/>
      <color rgb="FF002060"/>
      <name val="Arial"/>
      <family val="2"/>
    </font>
    <font>
      <sz val="9"/>
      <color rgb="FF002060"/>
      <name val="Arial"/>
      <family val="2"/>
    </font>
    <font>
      <i/>
      <sz val="10"/>
      <color rgb="FF002060"/>
      <name val="Arial"/>
      <family val="2"/>
    </font>
    <font>
      <b/>
      <sz val="11"/>
      <color rgb="FF002060"/>
      <name val="Verdana"/>
      <family val="2"/>
    </font>
    <font>
      <sz val="9"/>
      <color rgb="FF002060"/>
      <name val="Verdana"/>
      <family val="2"/>
    </font>
    <font>
      <sz val="8"/>
      <color rgb="FF002060"/>
      <name val="Verdana"/>
      <family val="2"/>
    </font>
    <font>
      <sz val="14"/>
      <color rgb="FF002060"/>
      <name val="MV Boli"/>
    </font>
    <font>
      <sz val="11"/>
      <color rgb="FF002060"/>
      <name val="MV Boli"/>
    </font>
    <font>
      <sz val="14"/>
      <color rgb="FF002060"/>
      <name val="Arial"/>
      <family val="2"/>
    </font>
    <font>
      <sz val="14"/>
      <color theme="3" tint="-0.249977111117893"/>
      <name val="MV Boli"/>
    </font>
    <font>
      <b/>
      <sz val="12"/>
      <color theme="3" tint="-0.499984740745262"/>
      <name val="Arial"/>
      <family val="2"/>
    </font>
    <font>
      <b/>
      <i/>
      <sz val="10"/>
      <color rgb="FFFF0000"/>
      <name val="Arial"/>
      <family val="2"/>
    </font>
    <font>
      <b/>
      <i/>
      <sz val="11"/>
      <color rgb="FFFF0000"/>
      <name val="Verdana"/>
      <family val="2"/>
    </font>
    <font>
      <b/>
      <i/>
      <sz val="11"/>
      <color indexed="10"/>
      <name val="Verdana"/>
      <family val="2"/>
    </font>
    <font>
      <b/>
      <i/>
      <sz val="11"/>
      <name val="Arial"/>
      <family val="2"/>
    </font>
    <font>
      <b/>
      <i/>
      <sz val="11"/>
      <color theme="5" tint="-0.249977111117893"/>
      <name val="Verdana"/>
      <family val="2"/>
    </font>
    <font>
      <b/>
      <i/>
      <sz val="11"/>
      <color rgb="FF76933C"/>
      <name val="Verdana"/>
      <family val="2"/>
    </font>
    <font>
      <sz val="11"/>
      <color indexed="19"/>
      <name val="Verdana"/>
      <family val="2"/>
    </font>
    <font>
      <sz val="11"/>
      <color indexed="8"/>
      <name val="Verdana"/>
      <family val="2"/>
    </font>
    <font>
      <i/>
      <sz val="11"/>
      <color rgb="FF002060"/>
      <name val="Arial"/>
      <family val="2"/>
    </font>
    <font>
      <sz val="12"/>
      <color rgb="FF002060"/>
      <name val="Wingdings"/>
      <charset val="2"/>
    </font>
    <font>
      <sz val="11"/>
      <name val="Wingdings"/>
      <charset val="2"/>
    </font>
    <font>
      <b/>
      <i/>
      <sz val="9"/>
      <color theme="3"/>
      <name val="Arial"/>
      <family val="2"/>
    </font>
    <font>
      <sz val="16"/>
      <color theme="3" tint="-0.249977111117893"/>
      <name val="MV Boli"/>
    </font>
    <font>
      <sz val="10"/>
      <color rgb="FF002060"/>
      <name val="Verdana"/>
      <family val="2"/>
    </font>
    <font>
      <sz val="11"/>
      <color rgb="FF002060"/>
      <name val="Verdana"/>
      <family val="2"/>
    </font>
    <font>
      <i/>
      <sz val="12"/>
      <color theme="3"/>
      <name val="Arial"/>
      <family val="2"/>
    </font>
    <font>
      <i/>
      <sz val="11"/>
      <color theme="3"/>
      <name val="Arial"/>
      <family val="2"/>
    </font>
    <font>
      <i/>
      <sz val="9"/>
      <color rgb="FF002060"/>
      <name val="Arial"/>
      <family val="2"/>
    </font>
    <font>
      <b/>
      <i/>
      <sz val="9"/>
      <color rgb="FF002060"/>
      <name val="Arial"/>
      <family val="2"/>
    </font>
    <font>
      <b/>
      <sz val="12"/>
      <color theme="3"/>
      <name val="Arial"/>
      <family val="2"/>
    </font>
    <font>
      <b/>
      <sz val="16"/>
      <color theme="3"/>
      <name val="Arial"/>
      <family val="2"/>
    </font>
    <font>
      <sz val="11"/>
      <color theme="4" tint="0.79998168889431442"/>
      <name val="Arial"/>
      <family val="2"/>
    </font>
    <font>
      <sz val="11"/>
      <name val="Calibri"/>
      <family val="2"/>
    </font>
    <font>
      <b/>
      <sz val="16"/>
      <color rgb="FF002060"/>
      <name val="Arial"/>
      <family val="2"/>
    </font>
    <font>
      <b/>
      <sz val="16"/>
      <color rgb="FF002060"/>
      <name val="Lucida Sans Unicode"/>
      <family val="2"/>
    </font>
    <font>
      <b/>
      <sz val="24"/>
      <color theme="0"/>
      <name val="Calibri"/>
      <family val="2"/>
    </font>
    <font>
      <sz val="12"/>
      <color theme="0" tint="-4.9989318521683403E-2"/>
      <name val="Arial"/>
      <family val="2"/>
    </font>
    <font>
      <sz val="10"/>
      <color theme="0" tint="-4.9989318521683403E-2"/>
      <name val="Arial"/>
      <family val="2"/>
    </font>
    <font>
      <sz val="20"/>
      <color theme="3"/>
      <name val="Calibri"/>
      <family val="2"/>
    </font>
    <font>
      <sz val="16"/>
      <color theme="3"/>
      <name val="Calibri"/>
      <family val="2"/>
    </font>
    <font>
      <i/>
      <sz val="9"/>
      <name val="Arial"/>
      <family val="2"/>
    </font>
    <font>
      <sz val="9"/>
      <color indexed="12"/>
      <name val="Arial"/>
      <family val="2"/>
    </font>
    <font>
      <b/>
      <sz val="14"/>
      <color theme="7" tint="0.79998168889431442"/>
      <name val="Arial"/>
      <family val="2"/>
    </font>
    <font>
      <sz val="11"/>
      <color rgb="FF000099"/>
      <name val="Arial"/>
      <family val="2"/>
    </font>
    <font>
      <sz val="12"/>
      <color rgb="FF000099"/>
      <name val="Arial"/>
      <family val="2"/>
    </font>
    <font>
      <sz val="10"/>
      <color rgb="FF000099"/>
      <name val="Arial"/>
      <family val="2"/>
    </font>
    <font>
      <b/>
      <sz val="11"/>
      <color theme="0"/>
      <name val="Calibri"/>
      <family val="2"/>
      <scheme val="minor"/>
    </font>
    <font>
      <sz val="22"/>
      <color theme="7" tint="-0.249977111117893"/>
      <name val="Kristen ITC"/>
      <family val="4"/>
    </font>
    <font>
      <sz val="14"/>
      <color theme="7" tint="-0.249977111117893"/>
      <name val="Arial"/>
      <family val="2"/>
    </font>
    <font>
      <sz val="11"/>
      <color rgb="FFC00000"/>
      <name val="Calibri"/>
      <family val="2"/>
      <scheme val="minor"/>
    </font>
    <font>
      <b/>
      <sz val="11"/>
      <color theme="0"/>
      <name val="Arial"/>
      <family val="2"/>
    </font>
    <font>
      <sz val="18"/>
      <color theme="0"/>
      <name val="Calibri"/>
      <family val="2"/>
      <scheme val="minor"/>
    </font>
    <font>
      <sz val="9"/>
      <color theme="1"/>
      <name val="Arial"/>
      <family val="2"/>
    </font>
  </fonts>
  <fills count="72">
    <fill>
      <patternFill patternType="none"/>
    </fill>
    <fill>
      <patternFill patternType="gray125"/>
    </fill>
    <fill>
      <patternFill patternType="solid">
        <fgColor indexed="9"/>
        <bgColor indexed="27"/>
      </patternFill>
    </fill>
    <fill>
      <patternFill patternType="solid">
        <fgColor indexed="31"/>
        <bgColor indexed="26"/>
      </patternFill>
    </fill>
    <fill>
      <patternFill patternType="solid">
        <fgColor theme="0"/>
      </patternFill>
    </fill>
    <fill>
      <patternFill patternType="solid">
        <fgColor theme="7" tint="0.79998168889431442"/>
        <bgColor indexed="64"/>
      </patternFill>
    </fill>
    <fill>
      <patternFill patternType="solid">
        <fgColor theme="0"/>
        <bgColor indexed="64"/>
      </patternFill>
    </fill>
    <fill>
      <gradientFill>
        <stop position="0">
          <color theme="0" tint="-0.1490218817712943"/>
        </stop>
        <stop position="1">
          <color theme="0" tint="-0.49803155613879818"/>
        </stop>
      </gradientFill>
    </fill>
    <fill>
      <gradientFill>
        <stop position="0">
          <color theme="7" tint="0.59999389629810485"/>
        </stop>
        <stop position="1">
          <color theme="7" tint="-0.25098422193060094"/>
        </stop>
      </gradientFill>
    </fill>
    <fill>
      <patternFill patternType="solid">
        <fgColor theme="4" tint="0.79998168889431442"/>
        <bgColor indexed="27"/>
      </patternFill>
    </fill>
    <fill>
      <patternFill patternType="solid">
        <fgColor rgb="FFEEF3F8"/>
        <bgColor indexed="64"/>
      </patternFill>
    </fill>
    <fill>
      <patternFill patternType="solid">
        <fgColor rgb="FF0066FF"/>
        <bgColor indexed="64"/>
      </patternFill>
    </fill>
    <fill>
      <patternFill patternType="solid">
        <fgColor rgb="FFE1EACC"/>
        <bgColor indexed="64"/>
      </patternFill>
    </fill>
    <fill>
      <gradientFill degree="90">
        <stop position="0">
          <color theme="4" tint="0.80001220740379042"/>
        </stop>
        <stop position="1">
          <color theme="3" tint="0.80001220740379042"/>
        </stop>
      </gradientFill>
    </fill>
    <fill>
      <gradientFill degree="90">
        <stop position="0">
          <color theme="4" tint="0.80001220740379042"/>
        </stop>
        <stop position="1">
          <color theme="4" tint="0.59999389629810485"/>
        </stop>
      </gradientFill>
    </fill>
    <fill>
      <patternFill patternType="solid">
        <fgColor theme="9" tint="0.79998168889431442"/>
        <bgColor indexed="64"/>
      </patternFill>
    </fill>
    <fill>
      <patternFill patternType="solid">
        <fgColor rgb="FFEEF3F8"/>
        <bgColor indexed="27"/>
      </patternFill>
    </fill>
    <fill>
      <gradientFill degree="90">
        <stop position="0">
          <color theme="9" tint="0.40000610370189521"/>
        </stop>
        <stop position="1">
          <color theme="9" tint="-0.25098422193060094"/>
        </stop>
      </gradientFill>
    </fill>
    <fill>
      <patternFill patternType="solid">
        <fgColor theme="6" tint="0.79998168889431442"/>
        <bgColor indexed="64"/>
      </patternFill>
    </fill>
    <fill>
      <patternFill patternType="solid">
        <fgColor theme="0" tint="-4.9989318521683403E-2"/>
        <bgColor indexed="64"/>
      </patternFill>
    </fill>
    <fill>
      <gradientFill degree="90">
        <stop position="0">
          <color theme="4" tint="0.59999389629810485"/>
        </stop>
        <stop position="1">
          <color theme="4" tint="-0.25098422193060094"/>
        </stop>
      </gradientFill>
    </fill>
    <fill>
      <gradientFill degree="90">
        <stop position="0">
          <color theme="3" tint="0.40000610370189521"/>
        </stop>
        <stop position="1">
          <color theme="3"/>
        </stop>
      </gradientFill>
    </fill>
    <fill>
      <gradientFill degree="90">
        <stop position="0">
          <color theme="3" tint="0.80001220740379042"/>
        </stop>
        <stop position="1">
          <color theme="4" tint="0.80001220740379042"/>
        </stop>
      </gradientFill>
    </fill>
    <fill>
      <patternFill patternType="solid">
        <fgColor rgb="FF73E739"/>
        <bgColor indexed="43"/>
      </patternFill>
    </fill>
    <fill>
      <patternFill patternType="solid">
        <fgColor rgb="FFFFFFCC"/>
        <bgColor indexed="64"/>
      </patternFill>
    </fill>
    <fill>
      <patternFill patternType="solid">
        <fgColor rgb="FFFFFFCC"/>
        <bgColor indexed="42"/>
      </patternFill>
    </fill>
    <fill>
      <gradientFill>
        <stop position="0">
          <color theme="2" tint="-9.8025452436902985E-2"/>
        </stop>
        <stop position="1">
          <color theme="2" tint="-0.49803155613879818"/>
        </stop>
      </gradientFill>
    </fill>
    <fill>
      <patternFill patternType="solid">
        <fgColor rgb="FFE1EAF3"/>
        <bgColor indexed="64"/>
      </patternFill>
    </fill>
    <fill>
      <patternFill patternType="solid">
        <fgColor rgb="FFE1EAF3"/>
        <bgColor indexed="27"/>
      </patternFill>
    </fill>
    <fill>
      <patternFill patternType="solid">
        <fgColor rgb="FFCBD9EB"/>
        <bgColor indexed="64"/>
      </patternFill>
    </fill>
    <fill>
      <patternFill patternType="solid">
        <fgColor rgb="FFCBD9EB"/>
        <bgColor indexed="27"/>
      </patternFill>
    </fill>
    <fill>
      <patternFill patternType="solid">
        <fgColor rgb="FFB1C7E1"/>
        <bgColor indexed="64"/>
      </patternFill>
    </fill>
    <fill>
      <patternFill patternType="solid">
        <fgColor rgb="FFB1C7E1"/>
        <bgColor indexed="27"/>
      </patternFill>
    </fill>
    <fill>
      <gradientFill degree="90">
        <stop position="0">
          <color rgb="FFFFFF99"/>
        </stop>
        <stop position="1">
          <color rgb="FFFFFFCC"/>
        </stop>
      </gradientFill>
    </fill>
    <fill>
      <patternFill patternType="solid">
        <fgColor theme="4" tint="0.79998168889431442"/>
        <bgColor indexed="64"/>
      </patternFill>
    </fill>
    <fill>
      <gradientFill degree="90">
        <stop position="0">
          <color theme="6" tint="0.59999389629810485"/>
        </stop>
        <stop position="1">
          <color theme="6" tint="0.80001220740379042"/>
        </stop>
      </gradientFill>
    </fill>
    <fill>
      <patternFill patternType="solid">
        <fgColor theme="3" tint="0.79998168889431442"/>
        <bgColor indexed="64"/>
      </patternFill>
    </fill>
    <fill>
      <patternFill patternType="solid">
        <fgColor theme="3" tint="0.79998168889431442"/>
        <bgColor indexed="27"/>
      </patternFill>
    </fill>
    <fill>
      <patternFill patternType="solid">
        <fgColor theme="0"/>
        <bgColor indexed="27"/>
      </patternFill>
    </fill>
    <fill>
      <gradientFill degree="90">
        <stop position="0">
          <color theme="0" tint="-5.0965910824915313E-2"/>
        </stop>
        <stop position="1">
          <color theme="0" tint="-0.49803155613879818"/>
        </stop>
      </gradientFill>
    </fill>
    <fill>
      <patternFill patternType="solid">
        <fgColor theme="0" tint="-0.14996795556505021"/>
        <bgColor indexed="26"/>
      </patternFill>
    </fill>
    <fill>
      <gradientFill degree="90">
        <stop position="0">
          <color theme="2" tint="-9.8025452436902985E-2"/>
        </stop>
        <stop position="1">
          <color theme="2" tint="-0.49803155613879818"/>
        </stop>
      </gradientFill>
    </fill>
    <fill>
      <patternFill patternType="solid">
        <fgColor theme="2" tint="-0.24994659260841701"/>
        <bgColor theme="2" tint="-9.9948118533890809E-2"/>
      </patternFill>
    </fill>
    <fill>
      <patternFill patternType="solid">
        <fgColor theme="7" tint="0.59999389629810485"/>
        <bgColor indexed="64"/>
      </patternFill>
    </fill>
    <fill>
      <patternFill patternType="solid">
        <fgColor theme="2" tint="-9.9978637043366805E-2"/>
        <bgColor indexed="64"/>
      </patternFill>
    </fill>
    <fill>
      <gradientFill degree="90">
        <stop position="0">
          <color theme="7" tint="0.80001220740379042"/>
        </stop>
        <stop position="1">
          <color theme="7" tint="-0.25098422193060094"/>
        </stop>
      </gradientFill>
    </fill>
    <fill>
      <patternFill patternType="solid">
        <fgColor theme="7" tint="0.59996337778862885"/>
        <bgColor indexed="64"/>
      </patternFill>
    </fill>
    <fill>
      <patternFill patternType="solid">
        <fgColor theme="7" tint="0.79998168889431442"/>
        <bgColor indexed="34"/>
      </patternFill>
    </fill>
    <fill>
      <patternFill patternType="solid">
        <fgColor theme="0" tint="-0.14999847407452621"/>
        <bgColor indexed="64"/>
      </patternFill>
    </fill>
    <fill>
      <gradientFill degree="90">
        <stop position="0">
          <color theme="9" tint="0.80001220740379042"/>
        </stop>
        <stop position="1">
          <color theme="9" tint="0.59999389629810485"/>
        </stop>
      </gradientFill>
    </fill>
    <fill>
      <patternFill patternType="solid">
        <fgColor rgb="FF000066"/>
        <bgColor indexed="64"/>
      </patternFill>
    </fill>
    <fill>
      <patternFill patternType="solid">
        <fgColor rgb="FF000066"/>
        <bgColor indexed="32"/>
      </patternFill>
    </fill>
    <fill>
      <patternFill patternType="solid">
        <fgColor theme="7" tint="0.79998168889431442"/>
        <bgColor indexed="27"/>
      </patternFill>
    </fill>
    <fill>
      <patternFill patternType="solid">
        <fgColor theme="7" tint="0.59996337778862885"/>
        <bgColor indexed="27"/>
      </patternFill>
    </fill>
    <fill>
      <patternFill patternType="solid">
        <fgColor theme="7" tint="0.39994506668294322"/>
        <bgColor indexed="27"/>
      </patternFill>
    </fill>
    <fill>
      <patternFill patternType="solid">
        <fgColor theme="7" tint="0.39994506668294322"/>
        <bgColor indexed="64"/>
      </patternFill>
    </fill>
    <fill>
      <patternFill patternType="solid">
        <fgColor theme="0" tint="-0.14999847407452621"/>
        <bgColor indexed="27"/>
      </patternFill>
    </fill>
    <fill>
      <patternFill patternType="solid">
        <fgColor theme="2" tint="-0.249977111117893"/>
        <bgColor theme="2" tint="-9.9948118533890809E-2"/>
      </patternFill>
    </fill>
    <fill>
      <patternFill patternType="solid">
        <fgColor theme="2" tint="-0.249977111117893"/>
        <bgColor indexed="64"/>
      </patternFill>
    </fill>
    <fill>
      <patternFill patternType="solid">
        <fgColor theme="2" tint="-0.249977111117893"/>
        <bgColor indexed="27"/>
      </patternFill>
    </fill>
    <fill>
      <patternFill patternType="solid">
        <fgColor theme="8" tint="0.79998168889431442"/>
        <bgColor indexed="64"/>
      </patternFill>
    </fill>
    <fill>
      <patternFill patternType="solid">
        <fgColor theme="8" tint="-0.249977111117893"/>
        <bgColor auto="1"/>
      </patternFill>
    </fill>
    <fill>
      <patternFill patternType="solid">
        <fgColor theme="7" tint="-0.249977111117893"/>
        <bgColor indexed="64"/>
      </patternFill>
    </fill>
    <fill>
      <patternFill patternType="solid">
        <fgColor theme="5" tint="0.39997558519241921"/>
        <bgColor indexed="64"/>
      </patternFill>
    </fill>
    <fill>
      <patternFill patternType="solid">
        <fgColor rgb="FFF9EEED"/>
        <bgColor indexed="64"/>
      </patternFill>
    </fill>
    <fill>
      <patternFill patternType="solid">
        <fgColor theme="6" tint="-0.249977111117893"/>
        <bgColor indexed="64"/>
      </patternFill>
    </fill>
    <fill>
      <patternFill patternType="solid">
        <fgColor rgb="FFF1F5E7"/>
        <bgColor indexed="64"/>
      </patternFill>
    </fill>
    <fill>
      <patternFill patternType="solid">
        <fgColor theme="4" tint="-0.249977111117893"/>
        <bgColor indexed="64"/>
      </patternFill>
    </fill>
    <fill>
      <patternFill patternType="solid">
        <fgColor theme="9" tint="-0.499984740745262"/>
        <bgColor indexed="64"/>
      </patternFill>
    </fill>
    <fill>
      <patternFill patternType="solid">
        <fgColor rgb="FFFEF1E6"/>
        <bgColor indexed="64"/>
      </patternFill>
    </fill>
    <fill>
      <patternFill patternType="solid">
        <fgColor theme="2" tint="-0.749992370372631"/>
        <bgColor indexed="64"/>
      </patternFill>
    </fill>
    <fill>
      <patternFill patternType="solid">
        <fgColor rgb="FFEBE9DD"/>
        <bgColor indexed="64"/>
      </patternFill>
    </fill>
  </fills>
  <borders count="112">
    <border>
      <left/>
      <right/>
      <top/>
      <bottom/>
      <diagonal/>
    </border>
    <border>
      <left style="medium">
        <color indexed="28"/>
      </left>
      <right/>
      <top/>
      <bottom/>
      <diagonal/>
    </border>
    <border>
      <left/>
      <right style="medium">
        <color indexed="28"/>
      </right>
      <top/>
      <bottom/>
      <diagonal/>
    </border>
    <border>
      <left style="thin">
        <color indexed="8"/>
      </left>
      <right/>
      <top style="thin">
        <color indexed="8"/>
      </top>
      <bottom style="thin">
        <color indexed="8"/>
      </bottom>
      <diagonal/>
    </border>
    <border>
      <left/>
      <right/>
      <top style="thin">
        <color indexed="18"/>
      </top>
      <bottom style="thin">
        <color indexed="18"/>
      </bottom>
      <diagonal/>
    </border>
    <border>
      <left/>
      <right style="thin">
        <color indexed="18"/>
      </right>
      <top style="thin">
        <color indexed="18"/>
      </top>
      <bottom style="thin">
        <color indexed="18"/>
      </bottom>
      <diagonal/>
    </border>
    <border>
      <left style="thin">
        <color indexed="18"/>
      </left>
      <right/>
      <top style="thin">
        <color indexed="18"/>
      </top>
      <bottom style="thin">
        <color indexed="18"/>
      </bottom>
      <diagonal/>
    </border>
    <border>
      <left style="thin">
        <color indexed="9"/>
      </left>
      <right/>
      <top/>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top style="thin">
        <color indexed="8"/>
      </top>
      <bottom style="thin">
        <color indexed="8"/>
      </bottom>
      <diagonal/>
    </border>
    <border>
      <left/>
      <right style="medium">
        <color indexed="8"/>
      </right>
      <top/>
      <bottom style="thin">
        <color indexed="8"/>
      </bottom>
      <diagonal/>
    </border>
    <border>
      <left style="thin">
        <color indexed="8"/>
      </left>
      <right style="thick">
        <color indexed="8"/>
      </right>
      <top style="thin">
        <color indexed="8"/>
      </top>
      <bottom style="thin">
        <color indexed="8"/>
      </bottom>
      <diagonal/>
    </border>
    <border>
      <left style="thick">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style="thin">
        <color indexed="8"/>
      </right>
      <top style="thin">
        <color indexed="8"/>
      </top>
      <bottom style="thin">
        <color indexed="8"/>
      </bottom>
      <diagonal/>
    </border>
    <border>
      <left style="thick">
        <color indexed="8"/>
      </left>
      <right/>
      <top/>
      <bottom/>
      <diagonal/>
    </border>
    <border>
      <left/>
      <right style="medium">
        <color indexed="8"/>
      </right>
      <top/>
      <bottom/>
      <diagonal/>
    </border>
    <border>
      <left/>
      <right/>
      <top/>
      <bottom style="thin">
        <color indexed="8"/>
      </bottom>
      <diagonal/>
    </border>
    <border>
      <left style="thick">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style="medium">
        <color indexed="8"/>
      </right>
      <top style="thin">
        <color indexed="8"/>
      </top>
      <bottom/>
      <diagonal/>
    </border>
    <border>
      <left/>
      <right style="medium">
        <color indexed="8"/>
      </right>
      <top style="thin">
        <color indexed="8"/>
      </top>
      <bottom style="thin">
        <color indexed="8"/>
      </bottom>
      <diagonal/>
    </border>
    <border>
      <left style="medium">
        <color indexed="10"/>
      </left>
      <right style="medium">
        <color indexed="10"/>
      </right>
      <top style="medium">
        <color indexed="10"/>
      </top>
      <bottom style="medium">
        <color indexed="10"/>
      </bottom>
      <diagonal/>
    </border>
    <border>
      <left style="thin">
        <color indexed="64"/>
      </left>
      <right style="thin">
        <color indexed="64"/>
      </right>
      <top style="thin">
        <color indexed="64"/>
      </top>
      <bottom style="thin">
        <color indexed="64"/>
      </bottom>
      <diagonal/>
    </border>
    <border>
      <left style="medium">
        <color indexed="28"/>
      </left>
      <right style="medium">
        <color indexed="28"/>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18"/>
      </left>
      <right/>
      <top style="thin">
        <color indexed="8"/>
      </top>
      <bottom/>
      <diagonal/>
    </border>
    <border>
      <left style="medium">
        <color theme="0"/>
      </left>
      <right style="medium">
        <color theme="0"/>
      </right>
      <top style="medium">
        <color theme="0"/>
      </top>
      <bottom style="medium">
        <color theme="0"/>
      </bottom>
      <diagonal/>
    </border>
    <border>
      <left/>
      <right/>
      <top style="medium">
        <color theme="0"/>
      </top>
      <bottom/>
      <diagonal/>
    </border>
    <border>
      <left/>
      <right style="thick">
        <color theme="0"/>
      </right>
      <top/>
      <bottom/>
      <diagonal/>
    </border>
    <border>
      <left style="thin">
        <color theme="0"/>
      </left>
      <right style="thin">
        <color theme="0"/>
      </right>
      <top style="thin">
        <color theme="0"/>
      </top>
      <bottom style="thin">
        <color theme="0"/>
      </bottom>
      <diagonal/>
    </border>
    <border>
      <left style="hair">
        <color theme="0"/>
      </left>
      <right style="hair">
        <color theme="0"/>
      </right>
      <top style="hair">
        <color theme="0"/>
      </top>
      <bottom style="hair">
        <color theme="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medium">
        <color indexed="10"/>
      </top>
      <bottom style="thin">
        <color indexed="8"/>
      </bottom>
      <diagonal/>
    </border>
    <border>
      <left style="thin">
        <color auto="1"/>
      </left>
      <right style="thin">
        <color auto="1"/>
      </right>
      <top style="thin">
        <color auto="1"/>
      </top>
      <bottom style="thin">
        <color auto="1"/>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thin">
        <color indexed="8"/>
      </top>
      <bottom/>
      <diagonal/>
    </border>
    <border>
      <left style="medium">
        <color indexed="8"/>
      </left>
      <right/>
      <top/>
      <bottom style="thin">
        <color indexed="8"/>
      </bottom>
      <diagonal/>
    </border>
    <border>
      <left style="medium">
        <color indexed="8"/>
      </left>
      <right style="thin">
        <color indexed="8"/>
      </right>
      <top/>
      <bottom style="thin">
        <color indexed="8"/>
      </bottom>
      <diagonal/>
    </border>
    <border>
      <left style="thin">
        <color indexed="8"/>
      </left>
      <right style="thick">
        <color indexed="8"/>
      </right>
      <top/>
      <bottom style="thin">
        <color indexed="8"/>
      </bottom>
      <diagonal/>
    </border>
    <border>
      <left style="medium">
        <color indexed="10"/>
      </left>
      <right style="medium">
        <color indexed="10"/>
      </right>
      <top/>
      <bottom style="medium">
        <color indexed="10"/>
      </bottom>
      <diagonal/>
    </border>
    <border>
      <left style="medium">
        <color indexed="10"/>
      </left>
      <right/>
      <top/>
      <bottom style="medium">
        <color indexed="10"/>
      </bottom>
      <diagonal/>
    </border>
    <border>
      <left style="medium">
        <color indexed="10"/>
      </left>
      <right/>
      <top style="medium">
        <color indexed="10"/>
      </top>
      <bottom style="medium">
        <color indexed="10"/>
      </bottom>
      <diagonal/>
    </border>
    <border>
      <left style="medium">
        <color indexed="10"/>
      </left>
      <right style="medium">
        <color indexed="10"/>
      </right>
      <top style="medium">
        <color indexed="10"/>
      </top>
      <bottom/>
      <diagonal/>
    </border>
    <border>
      <left style="medium">
        <color indexed="10"/>
      </left>
      <right/>
      <top style="medium">
        <color indexed="10"/>
      </top>
      <bottom/>
      <diagonal/>
    </border>
    <border>
      <left/>
      <right/>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right style="thin">
        <color theme="0"/>
      </right>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right style="thin">
        <color theme="0"/>
      </right>
      <top/>
      <bottom/>
      <diagonal/>
    </border>
    <border>
      <left style="thin">
        <color theme="0"/>
      </left>
      <right/>
      <top/>
      <bottom style="thin">
        <color theme="0"/>
      </bottom>
      <diagonal/>
    </border>
    <border>
      <left style="thick">
        <color theme="0"/>
      </left>
      <right/>
      <top/>
      <bottom/>
      <diagonal/>
    </border>
    <border>
      <left style="thick">
        <color rgb="FFF7F9FB"/>
      </left>
      <right style="thick">
        <color rgb="FFF7F9FB"/>
      </right>
      <top style="thick">
        <color rgb="FFF7F9FB"/>
      </top>
      <bottom/>
      <diagonal/>
    </border>
    <border>
      <left style="thin">
        <color theme="3"/>
      </left>
      <right/>
      <top style="thin">
        <color theme="3"/>
      </top>
      <bottom style="thin">
        <color theme="3"/>
      </bottom>
      <diagonal/>
    </border>
    <border>
      <left style="thick">
        <color rgb="FFF7F9FB"/>
      </left>
      <right style="thick">
        <color rgb="FFF7F9FB"/>
      </right>
      <top style="thin">
        <color theme="3"/>
      </top>
      <bottom style="thin">
        <color theme="3"/>
      </bottom>
      <diagonal/>
    </border>
    <border>
      <left style="thick">
        <color rgb="FFF7F9FB"/>
      </left>
      <right style="thin">
        <color theme="3"/>
      </right>
      <top style="thin">
        <color theme="3"/>
      </top>
      <bottom style="thin">
        <color theme="3"/>
      </bottom>
      <diagonal/>
    </border>
    <border>
      <left/>
      <right/>
      <top/>
      <bottom style="thick">
        <color rgb="FFF7F9FB"/>
      </bottom>
      <diagonal/>
    </border>
    <border>
      <left style="medium">
        <color rgb="FFF7F9FB"/>
      </left>
      <right/>
      <top/>
      <bottom/>
      <diagonal/>
    </border>
    <border>
      <left/>
      <right style="thin">
        <color theme="0"/>
      </right>
      <top style="medium">
        <color rgb="FFF7F9FB"/>
      </top>
      <bottom style="thin">
        <color theme="0"/>
      </bottom>
      <diagonal/>
    </border>
    <border>
      <left style="thin">
        <color indexed="9"/>
      </left>
      <right/>
      <top/>
      <bottom style="thin">
        <color indexed="9"/>
      </bottom>
      <diagonal/>
    </border>
    <border>
      <left/>
      <right style="medium">
        <color indexed="10"/>
      </right>
      <top/>
      <bottom style="medium">
        <color indexed="10"/>
      </bottom>
      <diagonal/>
    </border>
    <border>
      <left/>
      <right style="medium">
        <color indexed="10"/>
      </right>
      <top style="medium">
        <color indexed="10"/>
      </top>
      <bottom style="medium">
        <color indexed="10"/>
      </bottom>
      <diagonal/>
    </border>
    <border>
      <left/>
      <right style="medium">
        <color indexed="10"/>
      </right>
      <top style="medium">
        <color indexed="10"/>
      </top>
      <bottom/>
      <diagonal/>
    </border>
    <border>
      <left style="thin">
        <color indexed="18"/>
      </left>
      <right/>
      <top/>
      <bottom style="thin">
        <color indexed="18"/>
      </bottom>
      <diagonal/>
    </border>
    <border>
      <left/>
      <right/>
      <top/>
      <bottom style="thin">
        <color indexed="18"/>
      </bottom>
      <diagonal/>
    </border>
    <border>
      <left/>
      <right style="thin">
        <color indexed="18"/>
      </right>
      <top/>
      <bottom style="thin">
        <color indexed="18"/>
      </bottom>
      <diagonal/>
    </border>
    <border>
      <left style="thin">
        <color rgb="FF000066"/>
      </left>
      <right style="thin">
        <color rgb="FF000066"/>
      </right>
      <top style="thin">
        <color rgb="FF000066"/>
      </top>
      <bottom style="thin">
        <color rgb="FF000066"/>
      </bottom>
      <diagonal/>
    </border>
    <border>
      <left/>
      <right style="medium">
        <color rgb="FFF7F9FB"/>
      </right>
      <top style="thin">
        <color theme="0"/>
      </top>
      <bottom style="thin">
        <color theme="0"/>
      </bottom>
      <diagonal/>
    </border>
    <border>
      <left style="thin">
        <color indexed="8"/>
      </left>
      <right style="thick">
        <color indexed="8"/>
      </right>
      <top style="thin">
        <color indexed="8"/>
      </top>
      <bottom/>
      <diagonal/>
    </border>
    <border>
      <left style="thin">
        <color indexed="8"/>
      </left>
      <right style="medium">
        <color indexed="8"/>
      </right>
      <top/>
      <bottom style="thin">
        <color indexed="8"/>
      </bottom>
      <diagonal/>
    </border>
    <border>
      <left/>
      <right style="thick">
        <color indexed="8"/>
      </right>
      <top style="thin">
        <color indexed="8"/>
      </top>
      <bottom style="thin">
        <color indexed="8"/>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thin">
        <color theme="0"/>
      </left>
      <right style="thin">
        <color theme="0"/>
      </right>
      <top style="thick">
        <color rgb="FFFFFFFF"/>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0"/>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ck">
        <color theme="0"/>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theme="7" tint="-0.24994659260841701"/>
      </left>
      <right style="medium">
        <color theme="7" tint="-0.24994659260841701"/>
      </right>
      <top style="medium">
        <color theme="7" tint="-0.24994659260841701"/>
      </top>
      <bottom style="medium">
        <color theme="7" tint="-0.24994659260841701"/>
      </bottom>
      <diagonal/>
    </border>
  </borders>
  <cellStyleXfs count="5">
    <xf numFmtId="0" fontId="0" fillId="0" borderId="0"/>
    <xf numFmtId="165" fontId="68" fillId="0" borderId="0" applyFill="0" applyBorder="0" applyAlignment="0" applyProtection="0"/>
    <xf numFmtId="9" fontId="2" fillId="0" borderId="0" applyFill="0" applyBorder="0" applyAlignment="0" applyProtection="0"/>
    <xf numFmtId="164" fontId="2" fillId="0" borderId="0" applyFont="0" applyFill="0" applyBorder="0" applyAlignment="0" applyProtection="0"/>
    <xf numFmtId="0" fontId="1" fillId="0" borderId="0"/>
  </cellStyleXfs>
  <cellXfs count="782">
    <xf numFmtId="0" fontId="0" fillId="0" borderId="0" xfId="0"/>
    <xf numFmtId="0" fontId="9" fillId="0" borderId="0" xfId="0" applyFont="1"/>
    <xf numFmtId="0" fontId="14" fillId="0" borderId="0" xfId="0" applyFont="1"/>
    <xf numFmtId="0" fontId="15" fillId="0" borderId="0" xfId="0" applyFont="1"/>
    <xf numFmtId="0" fontId="16" fillId="0" borderId="0" xfId="0" applyFont="1"/>
    <xf numFmtId="0" fontId="17" fillId="0" borderId="0" xfId="0" applyFont="1"/>
    <xf numFmtId="0" fontId="9" fillId="2" borderId="0" xfId="0" applyFont="1" applyFill="1" applyAlignment="1">
      <alignment horizontal="right" vertical="center" wrapText="1"/>
    </xf>
    <xf numFmtId="0" fontId="22" fillId="0" borderId="0" xfId="0" applyFont="1" applyAlignment="1" applyProtection="1">
      <alignment vertical="center"/>
      <protection locked="0" hidden="1"/>
    </xf>
    <xf numFmtId="0" fontId="9" fillId="0" borderId="0" xfId="0" applyFont="1" applyAlignment="1" applyProtection="1">
      <alignment horizontal="center" vertical="center"/>
      <protection locked="0" hidden="1"/>
    </xf>
    <xf numFmtId="0" fontId="9" fillId="0" borderId="0" xfId="0" applyFont="1" applyAlignment="1" applyProtection="1">
      <alignment vertical="center"/>
      <protection locked="0" hidden="1"/>
    </xf>
    <xf numFmtId="0" fontId="22" fillId="0" borderId="0" xfId="0" applyFont="1" applyAlignment="1" applyProtection="1">
      <alignment vertical="center"/>
      <protection hidden="1"/>
    </xf>
    <xf numFmtId="0" fontId="28" fillId="2" borderId="8" xfId="0" applyFont="1" applyFill="1" applyBorder="1" applyAlignment="1" applyProtection="1">
      <alignment horizontal="center" vertical="center"/>
      <protection hidden="1"/>
    </xf>
    <xf numFmtId="0" fontId="9" fillId="0" borderId="0" xfId="0" applyFont="1" applyAlignment="1" applyProtection="1">
      <alignment horizontal="center" vertical="center" wrapText="1"/>
      <protection locked="0" hidden="1"/>
    </xf>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14" fillId="0" borderId="0" xfId="0" applyFont="1" applyAlignment="1" applyProtection="1">
      <alignment vertical="center" wrapText="1"/>
      <protection hidden="1"/>
    </xf>
    <xf numFmtId="0" fontId="14" fillId="0" borderId="0" xfId="0" applyFont="1" applyAlignment="1" applyProtection="1">
      <alignment vertical="center" wrapText="1"/>
      <protection locked="0" hidden="1"/>
    </xf>
    <xf numFmtId="0" fontId="14" fillId="0" borderId="0" xfId="0" applyFont="1" applyAlignment="1" applyProtection="1">
      <alignment horizontal="center" vertical="center" wrapText="1"/>
      <protection hidden="1"/>
    </xf>
    <xf numFmtId="0" fontId="14" fillId="0" borderId="0" xfId="0" applyFont="1" applyAlignment="1" applyProtection="1">
      <alignment horizontal="center" vertical="center" wrapText="1"/>
      <protection locked="0" hidden="1"/>
    </xf>
    <xf numFmtId="0" fontId="31" fillId="0" borderId="0" xfId="0" applyFont="1" applyAlignment="1" applyProtection="1">
      <alignment horizontal="center" vertical="center" wrapText="1"/>
      <protection hidden="1"/>
    </xf>
    <xf numFmtId="0" fontId="22" fillId="0" borderId="0" xfId="0" applyFont="1" applyAlignment="1" applyProtection="1">
      <alignment horizontal="center" vertical="center"/>
      <protection hidden="1"/>
    </xf>
    <xf numFmtId="0" fontId="31" fillId="0" borderId="0" xfId="0" applyFont="1" applyAlignment="1" applyProtection="1">
      <alignment vertical="center"/>
      <protection hidden="1"/>
    </xf>
    <xf numFmtId="0" fontId="9" fillId="2" borderId="8" xfId="0" applyFont="1" applyFill="1" applyBorder="1" applyAlignment="1" applyProtection="1">
      <alignment horizontal="center" vertical="center"/>
      <protection hidden="1"/>
    </xf>
    <xf numFmtId="0" fontId="32" fillId="0" borderId="0" xfId="0" applyFont="1" applyAlignment="1" applyProtection="1">
      <alignment horizontal="left" vertical="center"/>
      <protection hidden="1"/>
    </xf>
    <xf numFmtId="0" fontId="17" fillId="0" borderId="0" xfId="0" applyFont="1" applyAlignment="1" applyProtection="1">
      <alignment vertical="center" wrapText="1"/>
      <protection locked="0" hidden="1"/>
    </xf>
    <xf numFmtId="0" fontId="9" fillId="0" borderId="9" xfId="0" applyFont="1" applyBorder="1" applyAlignment="1" applyProtection="1">
      <alignment horizontal="center" vertical="center"/>
      <protection hidden="1"/>
    </xf>
    <xf numFmtId="0" fontId="33" fillId="0" borderId="0" xfId="0" applyFont="1" applyAlignment="1" applyProtection="1">
      <alignment vertical="center"/>
      <protection hidden="1"/>
    </xf>
    <xf numFmtId="0" fontId="9" fillId="0" borderId="8" xfId="0" applyFont="1" applyBorder="1" applyAlignment="1" applyProtection="1">
      <alignment horizontal="center" vertical="center"/>
      <protection hidden="1"/>
    </xf>
    <xf numFmtId="0" fontId="13" fillId="0" borderId="0" xfId="0" applyFont="1" applyAlignment="1" applyProtection="1">
      <alignment vertical="center"/>
      <protection locked="0" hidden="1"/>
    </xf>
    <xf numFmtId="0" fontId="32" fillId="0" borderId="0" xfId="0" applyFont="1" applyAlignment="1" applyProtection="1">
      <alignment vertical="center" wrapText="1"/>
      <protection hidden="1"/>
    </xf>
    <xf numFmtId="0" fontId="28" fillId="0" borderId="0" xfId="0" applyFont="1" applyAlignment="1" applyProtection="1">
      <alignment horizontal="left" vertical="center"/>
      <protection hidden="1"/>
    </xf>
    <xf numFmtId="0" fontId="16" fillId="0" borderId="0" xfId="0" applyFont="1" applyAlignment="1" applyProtection="1">
      <alignment vertical="center" wrapText="1"/>
      <protection locked="0" hidden="1"/>
    </xf>
    <xf numFmtId="0" fontId="28" fillId="0" borderId="0" xfId="0" applyFont="1" applyAlignment="1" applyProtection="1">
      <alignment horizontal="center" vertical="center"/>
      <protection hidden="1"/>
    </xf>
    <xf numFmtId="0" fontId="34" fillId="0" borderId="0" xfId="0" applyFont="1" applyAlignment="1" applyProtection="1">
      <alignment vertical="center"/>
      <protection hidden="1"/>
    </xf>
    <xf numFmtId="0" fontId="35" fillId="0" borderId="0" xfId="0" applyFont="1" applyAlignment="1" applyProtection="1">
      <alignment horizontal="center" vertical="center"/>
      <protection hidden="1"/>
    </xf>
    <xf numFmtId="0" fontId="32" fillId="0" borderId="0" xfId="0" applyFont="1" applyAlignment="1" applyProtection="1">
      <alignment horizontal="left" vertical="top" wrapText="1"/>
      <protection hidden="1"/>
    </xf>
    <xf numFmtId="0" fontId="32" fillId="0" borderId="0" xfId="0" applyFont="1" applyAlignment="1" applyProtection="1">
      <alignment horizontal="left" vertical="center" wrapText="1"/>
      <protection hidden="1"/>
    </xf>
    <xf numFmtId="0" fontId="36" fillId="0" borderId="0" xfId="0" applyFont="1" applyAlignment="1" applyProtection="1">
      <alignment horizontal="left" vertical="center"/>
      <protection hidden="1"/>
    </xf>
    <xf numFmtId="0" fontId="36" fillId="0" borderId="0" xfId="0" applyFont="1" applyAlignment="1" applyProtection="1">
      <alignment horizontal="center" vertical="center"/>
      <protection hidden="1"/>
    </xf>
    <xf numFmtId="0" fontId="37" fillId="0" borderId="0" xfId="0" applyFont="1" applyAlignment="1" applyProtection="1">
      <alignment vertical="center"/>
      <protection hidden="1"/>
    </xf>
    <xf numFmtId="0" fontId="37" fillId="0" borderId="0" xfId="0" applyFont="1" applyAlignment="1" applyProtection="1">
      <alignment horizontal="center" vertical="center"/>
      <protection hidden="1"/>
    </xf>
    <xf numFmtId="0" fontId="38" fillId="0" borderId="0" xfId="0" applyFont="1" applyAlignment="1" applyProtection="1">
      <alignment vertical="center"/>
      <protection hidden="1"/>
    </xf>
    <xf numFmtId="0" fontId="38" fillId="0" borderId="0" xfId="0" applyFont="1" applyAlignment="1" applyProtection="1">
      <alignment horizontal="center" vertical="center"/>
      <protection hidden="1"/>
    </xf>
    <xf numFmtId="0" fontId="39" fillId="0" borderId="0" xfId="0" applyFont="1" applyAlignment="1" applyProtection="1">
      <alignment horizontal="left" vertical="center"/>
      <protection hidden="1"/>
    </xf>
    <xf numFmtId="0" fontId="40" fillId="0" borderId="0" xfId="0" applyFont="1" applyAlignment="1" applyProtection="1">
      <alignment vertical="center" wrapText="1"/>
      <protection locked="0" hidden="1"/>
    </xf>
    <xf numFmtId="0" fontId="10" fillId="0" borderId="0" xfId="0" applyFont="1" applyAlignment="1" applyProtection="1">
      <alignment vertical="center"/>
      <protection locked="0" hidden="1"/>
    </xf>
    <xf numFmtId="0" fontId="41" fillId="0" borderId="0" xfId="0" applyFont="1" applyAlignment="1" applyProtection="1">
      <alignment vertical="center"/>
      <protection hidden="1"/>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39" fillId="0" borderId="0" xfId="0" applyFont="1" applyAlignment="1" applyProtection="1">
      <alignment horizontal="left" vertical="top" wrapText="1"/>
      <protection hidden="1"/>
    </xf>
    <xf numFmtId="0" fontId="42" fillId="0" borderId="0" xfId="0" applyFont="1" applyAlignment="1" applyProtection="1">
      <alignment vertical="center"/>
      <protection hidden="1"/>
    </xf>
    <xf numFmtId="0" fontId="42" fillId="0" borderId="0" xfId="0" applyFont="1" applyAlignment="1" applyProtection="1">
      <alignment horizontal="center" vertical="center"/>
      <protection hidden="1"/>
    </xf>
    <xf numFmtId="0" fontId="43" fillId="0" borderId="0" xfId="0" applyFont="1" applyAlignment="1" applyProtection="1">
      <alignment vertical="center"/>
      <protection hidden="1"/>
    </xf>
    <xf numFmtId="0" fontId="43" fillId="0" borderId="0" xfId="0" applyFont="1" applyAlignment="1" applyProtection="1">
      <alignment horizontal="center" vertical="center"/>
      <protection hidden="1"/>
    </xf>
    <xf numFmtId="0" fontId="43" fillId="0" borderId="0" xfId="0" applyFont="1" applyAlignment="1" applyProtection="1">
      <alignment horizontal="left" vertical="center"/>
      <protection hidden="1"/>
    </xf>
    <xf numFmtId="0" fontId="44" fillId="0" borderId="0" xfId="0" applyFont="1" applyAlignment="1" applyProtection="1">
      <alignment vertical="center"/>
      <protection hidden="1"/>
    </xf>
    <xf numFmtId="0" fontId="44" fillId="0" borderId="0" xfId="0" applyFont="1" applyAlignment="1" applyProtection="1">
      <alignment horizontal="center" vertical="center"/>
      <protection hidden="1"/>
    </xf>
    <xf numFmtId="0" fontId="45" fillId="0" borderId="0" xfId="0" applyFont="1" applyAlignment="1" applyProtection="1">
      <alignment vertical="center"/>
      <protection hidden="1"/>
    </xf>
    <xf numFmtId="0" fontId="46" fillId="0" borderId="0" xfId="0" applyFont="1" applyAlignment="1" applyProtection="1">
      <alignment horizontal="center" vertical="center"/>
      <protection hidden="1"/>
    </xf>
    <xf numFmtId="0" fontId="47" fillId="0" borderId="0" xfId="0" applyFont="1" applyAlignment="1" applyProtection="1">
      <alignment horizontal="left" vertical="center"/>
      <protection hidden="1"/>
    </xf>
    <xf numFmtId="0" fontId="48" fillId="0" borderId="0" xfId="0" applyFont="1" applyAlignment="1" applyProtection="1">
      <alignment vertical="center"/>
      <protection locked="0" hidden="1"/>
    </xf>
    <xf numFmtId="0" fontId="32" fillId="0" borderId="0" xfId="0" applyFont="1" applyAlignment="1" applyProtection="1">
      <alignment vertical="top" wrapText="1"/>
      <protection hidden="1"/>
    </xf>
    <xf numFmtId="0" fontId="49" fillId="0" borderId="0" xfId="0" applyFont="1" applyAlignment="1" applyProtection="1">
      <alignment horizontal="left" vertical="center"/>
      <protection hidden="1"/>
    </xf>
    <xf numFmtId="0" fontId="0" fillId="0" borderId="0" xfId="0" applyAlignment="1" applyProtection="1">
      <alignment horizontal="center" vertical="center"/>
      <protection hidden="1"/>
    </xf>
    <xf numFmtId="0" fontId="15" fillId="0" borderId="0" xfId="0" applyFont="1" applyAlignment="1" applyProtection="1">
      <alignment vertical="center"/>
      <protection hidden="1"/>
    </xf>
    <xf numFmtId="0" fontId="0" fillId="0" borderId="8" xfId="0" applyBorder="1" applyAlignment="1" applyProtection="1">
      <alignment horizontal="center" vertical="center"/>
      <protection hidden="1"/>
    </xf>
    <xf numFmtId="0" fontId="49" fillId="0" borderId="0" xfId="0" applyFont="1" applyAlignment="1" applyProtection="1">
      <alignment horizontal="center" vertical="center"/>
      <protection hidden="1"/>
    </xf>
    <xf numFmtId="0" fontId="27" fillId="0" borderId="0" xfId="0" applyFont="1" applyAlignment="1" applyProtection="1">
      <alignment horizontal="center" vertical="center"/>
      <protection hidden="1"/>
    </xf>
    <xf numFmtId="0" fontId="16" fillId="0" borderId="0" xfId="0" applyFont="1" applyAlignment="1" applyProtection="1">
      <alignment vertical="center"/>
      <protection hidden="1"/>
    </xf>
    <xf numFmtId="0" fontId="50" fillId="0" borderId="0" xfId="0" applyFont="1" applyAlignment="1" applyProtection="1">
      <alignment vertical="center"/>
      <protection hidden="1"/>
    </xf>
    <xf numFmtId="0" fontId="51" fillId="0" borderId="0" xfId="0" applyFont="1" applyAlignment="1" applyProtection="1">
      <alignment vertical="center"/>
      <protection hidden="1"/>
    </xf>
    <xf numFmtId="0" fontId="0" fillId="0" borderId="25" xfId="0" applyBorder="1" applyAlignment="1">
      <alignment vertical="top" wrapText="1"/>
    </xf>
    <xf numFmtId="0" fontId="0" fillId="0" borderId="0" xfId="0" applyAlignment="1">
      <alignment horizontal="center"/>
    </xf>
    <xf numFmtId="0" fontId="26" fillId="0" borderId="0" xfId="0" applyFont="1" applyAlignment="1">
      <alignment horizontal="center" vertical="center"/>
    </xf>
    <xf numFmtId="0" fontId="26" fillId="0" borderId="0" xfId="0" applyFont="1" applyAlignment="1">
      <alignment vertical="center"/>
    </xf>
    <xf numFmtId="0" fontId="21" fillId="0" borderId="3" xfId="0" applyFont="1" applyBorder="1" applyAlignment="1">
      <alignment vertical="center"/>
    </xf>
    <xf numFmtId="0" fontId="21" fillId="0" borderId="10" xfId="0" applyFont="1" applyBorder="1" applyAlignment="1">
      <alignment vertical="center"/>
    </xf>
    <xf numFmtId="0" fontId="21" fillId="0" borderId="15" xfId="0" applyFont="1" applyBorder="1" applyAlignment="1">
      <alignment vertical="center"/>
    </xf>
    <xf numFmtId="0" fontId="9" fillId="0" borderId="0" xfId="0" applyFont="1" applyAlignment="1">
      <alignment horizontal="center"/>
    </xf>
    <xf numFmtId="0" fontId="58" fillId="0" borderId="0" xfId="0" applyFont="1"/>
    <xf numFmtId="1" fontId="9" fillId="0" borderId="8" xfId="0" applyNumberFormat="1" applyFont="1" applyBorder="1" applyAlignment="1">
      <alignment horizontal="center"/>
    </xf>
    <xf numFmtId="2" fontId="9" fillId="0" borderId="0" xfId="0" applyNumberFormat="1" applyFont="1"/>
    <xf numFmtId="0" fontId="60" fillId="2" borderId="0" xfId="0" applyFont="1" applyFill="1" applyAlignment="1">
      <alignment horizontal="right" vertical="center" wrapText="1"/>
    </xf>
    <xf numFmtId="1" fontId="60" fillId="0" borderId="8" xfId="0" applyNumberFormat="1" applyFont="1" applyBorder="1" applyAlignment="1">
      <alignment horizontal="center"/>
    </xf>
    <xf numFmtId="0" fontId="60" fillId="0" borderId="0" xfId="0" applyFont="1"/>
    <xf numFmtId="0" fontId="59" fillId="0" borderId="0" xfId="0" applyFont="1"/>
    <xf numFmtId="0" fontId="63" fillId="0" borderId="0" xfId="0" applyFont="1"/>
    <xf numFmtId="0" fontId="65" fillId="0" borderId="0" xfId="0" applyFont="1"/>
    <xf numFmtId="0" fontId="58" fillId="0" borderId="0" xfId="0" applyFont="1" applyAlignment="1">
      <alignment horizontal="center"/>
    </xf>
    <xf numFmtId="0" fontId="9" fillId="2" borderId="0" xfId="0" applyFont="1" applyFill="1" applyAlignment="1" applyProtection="1">
      <alignment horizontal="center" vertical="center"/>
      <protection hidden="1"/>
    </xf>
    <xf numFmtId="0" fontId="28" fillId="2" borderId="0" xfId="0" applyFont="1" applyFill="1" applyAlignment="1" applyProtection="1">
      <alignment horizontal="center" vertical="center"/>
      <protection hidden="1"/>
    </xf>
    <xf numFmtId="0" fontId="74" fillId="6" borderId="0" xfId="0" applyFont="1" applyFill="1" applyAlignment="1" applyProtection="1">
      <alignment horizontal="center" vertical="center" wrapText="1"/>
      <protection hidden="1"/>
    </xf>
    <xf numFmtId="0" fontId="69" fillId="0" borderId="0" xfId="0" applyFont="1" applyAlignment="1">
      <alignment horizontal="center" vertical="center"/>
    </xf>
    <xf numFmtId="0" fontId="82" fillId="0" borderId="0" xfId="0" applyFont="1" applyAlignment="1" applyProtection="1">
      <alignment wrapText="1"/>
      <protection hidden="1"/>
    </xf>
    <xf numFmtId="0" fontId="86" fillId="0" borderId="0" xfId="0" applyFont="1" applyAlignment="1" applyProtection="1">
      <alignment horizontal="center" vertical="center"/>
      <protection locked="0" hidden="1"/>
    </xf>
    <xf numFmtId="0" fontId="87" fillId="0" borderId="0" xfId="0" applyFont="1" applyAlignment="1">
      <alignment horizontal="center" vertical="center"/>
    </xf>
    <xf numFmtId="0" fontId="101" fillId="0" borderId="38" xfId="0" applyFont="1" applyBorder="1" applyAlignment="1" applyProtection="1">
      <alignment wrapText="1"/>
      <protection hidden="1"/>
    </xf>
    <xf numFmtId="0" fontId="99" fillId="0" borderId="38" xfId="0" applyFont="1" applyBorder="1" applyAlignment="1" applyProtection="1">
      <alignment horizontal="center" vertical="center"/>
      <protection hidden="1"/>
    </xf>
    <xf numFmtId="0" fontId="100" fillId="13" borderId="38" xfId="0" applyFont="1" applyFill="1" applyBorder="1" applyAlignment="1" applyProtection="1">
      <alignment horizontal="center" vertical="center"/>
      <protection hidden="1"/>
    </xf>
    <xf numFmtId="0" fontId="100" fillId="22" borderId="38" xfId="0" applyFont="1" applyFill="1" applyBorder="1" applyAlignment="1" applyProtection="1">
      <alignment horizontal="center" vertical="center"/>
      <protection hidden="1"/>
    </xf>
    <xf numFmtId="0" fontId="102" fillId="13" borderId="38" xfId="0" applyFont="1" applyFill="1" applyBorder="1" applyAlignment="1" applyProtection="1">
      <alignment horizontal="center" vertical="center"/>
      <protection hidden="1"/>
    </xf>
    <xf numFmtId="0" fontId="102" fillId="22" borderId="38" xfId="0" applyFont="1" applyFill="1" applyBorder="1" applyAlignment="1" applyProtection="1">
      <alignment horizontal="center" vertical="center"/>
      <protection hidden="1"/>
    </xf>
    <xf numFmtId="0" fontId="100" fillId="0" borderId="0" xfId="0" applyFont="1" applyAlignment="1" applyProtection="1">
      <alignment horizontal="center" vertical="center"/>
      <protection hidden="1"/>
    </xf>
    <xf numFmtId="0" fontId="99" fillId="0" borderId="0" xfId="0" applyFont="1" applyAlignment="1" applyProtection="1">
      <alignment horizontal="left" vertical="center"/>
      <protection hidden="1"/>
    </xf>
    <xf numFmtId="0" fontId="103" fillId="0" borderId="0" xfId="0" applyFont="1" applyAlignment="1" applyProtection="1">
      <alignment horizontal="left" vertical="center"/>
      <protection hidden="1"/>
    </xf>
    <xf numFmtId="0" fontId="100" fillId="0" borderId="0" xfId="0" applyFont="1" applyAlignment="1" applyProtection="1">
      <alignment vertical="center"/>
      <protection hidden="1"/>
    </xf>
    <xf numFmtId="0" fontId="104" fillId="0" borderId="0" xfId="0" applyFont="1" applyAlignment="1" applyProtection="1">
      <alignment vertical="center"/>
      <protection hidden="1"/>
    </xf>
    <xf numFmtId="0" fontId="99" fillId="0" borderId="39" xfId="0" applyFont="1" applyBorder="1" applyAlignment="1" applyProtection="1">
      <alignment horizontal="center" vertical="center"/>
      <protection hidden="1"/>
    </xf>
    <xf numFmtId="0" fontId="105" fillId="0" borderId="0" xfId="0" applyFont="1" applyAlignment="1" applyProtection="1">
      <alignment vertical="center"/>
      <protection hidden="1"/>
    </xf>
    <xf numFmtId="0" fontId="106" fillId="0" borderId="0" xfId="0" applyFont="1" applyAlignment="1" applyProtection="1">
      <alignment vertical="center"/>
      <protection hidden="1"/>
    </xf>
    <xf numFmtId="0" fontId="99" fillId="15" borderId="39" xfId="0" applyFont="1" applyFill="1" applyBorder="1" applyAlignment="1" applyProtection="1">
      <alignment horizontal="center" vertical="center"/>
      <protection hidden="1"/>
    </xf>
    <xf numFmtId="0" fontId="99" fillId="0" borderId="0" xfId="0" applyFont="1" applyAlignment="1" applyProtection="1">
      <alignment horizontal="center" vertical="center"/>
      <protection hidden="1"/>
    </xf>
    <xf numFmtId="0" fontId="105" fillId="2" borderId="0" xfId="0" applyFont="1" applyFill="1" applyAlignment="1" applyProtection="1">
      <alignment horizontal="center" vertical="center"/>
      <protection hidden="1"/>
    </xf>
    <xf numFmtId="0" fontId="106" fillId="0" borderId="0" xfId="0" applyFont="1" applyAlignment="1" applyProtection="1">
      <alignment horizontal="left" vertical="center"/>
      <protection hidden="1"/>
    </xf>
    <xf numFmtId="0" fontId="105" fillId="0" borderId="0" xfId="0" applyFont="1" applyAlignment="1" applyProtection="1">
      <alignment horizontal="left" vertical="center"/>
      <protection hidden="1"/>
    </xf>
    <xf numFmtId="0" fontId="102" fillId="0" borderId="0" xfId="0" applyFont="1" applyAlignment="1" applyProtection="1">
      <alignment vertical="center"/>
      <protection hidden="1"/>
    </xf>
    <xf numFmtId="0" fontId="86" fillId="10" borderId="0" xfId="0" applyFont="1" applyFill="1" applyAlignment="1" applyProtection="1">
      <alignment horizontal="center" vertical="center"/>
      <protection hidden="1"/>
    </xf>
    <xf numFmtId="166" fontId="94" fillId="10" borderId="0" xfId="0" applyNumberFormat="1" applyFont="1" applyFill="1" applyAlignment="1" applyProtection="1">
      <alignment horizontal="left" vertical="center"/>
      <protection hidden="1"/>
    </xf>
    <xf numFmtId="0" fontId="95" fillId="10" borderId="0" xfId="0" applyFont="1" applyFill="1" applyProtection="1">
      <protection hidden="1"/>
    </xf>
    <xf numFmtId="0" fontId="0" fillId="10" borderId="0" xfId="0" applyFill="1" applyProtection="1">
      <protection hidden="1"/>
    </xf>
    <xf numFmtId="0" fontId="3" fillId="10" borderId="0" xfId="0" applyFont="1" applyFill="1" applyAlignment="1" applyProtection="1">
      <alignment vertical="center"/>
      <protection hidden="1"/>
    </xf>
    <xf numFmtId="0" fontId="9" fillId="10" borderId="0" xfId="0" applyFont="1" applyFill="1" applyAlignment="1" applyProtection="1">
      <alignment vertical="center"/>
      <protection hidden="1"/>
    </xf>
    <xf numFmtId="0" fontId="94" fillId="10" borderId="0" xfId="0" applyFont="1" applyFill="1" applyAlignment="1" applyProtection="1">
      <alignment horizontal="left" vertical="center"/>
      <protection hidden="1"/>
    </xf>
    <xf numFmtId="0" fontId="94" fillId="10" borderId="0" xfId="0" applyFont="1" applyFill="1" applyAlignment="1" applyProtection="1">
      <alignment vertical="center"/>
      <protection hidden="1"/>
    </xf>
    <xf numFmtId="0" fontId="86" fillId="10" borderId="0" xfId="0" applyFont="1" applyFill="1" applyAlignment="1" applyProtection="1">
      <alignment vertical="center"/>
      <protection hidden="1"/>
    </xf>
    <xf numFmtId="0" fontId="86" fillId="6" borderId="0" xfId="0" applyFont="1" applyFill="1" applyAlignment="1" applyProtection="1">
      <alignment horizontal="center" vertical="center"/>
      <protection hidden="1"/>
    </xf>
    <xf numFmtId="0" fontId="94" fillId="6" borderId="0" xfId="0" applyFont="1" applyFill="1" applyAlignment="1" applyProtection="1">
      <alignment horizontal="left" vertical="center"/>
      <protection hidden="1"/>
    </xf>
    <xf numFmtId="0" fontId="94" fillId="6" borderId="0" xfId="0" applyFont="1" applyFill="1" applyAlignment="1" applyProtection="1">
      <alignment vertical="center"/>
      <protection hidden="1"/>
    </xf>
    <xf numFmtId="0" fontId="86" fillId="6" borderId="0" xfId="0" applyFont="1" applyFill="1" applyAlignment="1" applyProtection="1">
      <alignment vertical="center"/>
      <protection hidden="1"/>
    </xf>
    <xf numFmtId="166" fontId="94" fillId="6" borderId="0" xfId="0" applyNumberFormat="1" applyFont="1" applyFill="1" applyAlignment="1" applyProtection="1">
      <alignment horizontal="left" vertical="center"/>
      <protection hidden="1"/>
    </xf>
    <xf numFmtId="0" fontId="95" fillId="6" borderId="0" xfId="0" applyFont="1" applyFill="1" applyProtection="1">
      <protection hidden="1"/>
    </xf>
    <xf numFmtId="0" fontId="0" fillId="6" borderId="0" xfId="0" applyFill="1" applyProtection="1">
      <protection hidden="1"/>
    </xf>
    <xf numFmtId="0" fontId="3" fillId="6" borderId="0" xfId="0" applyFont="1" applyFill="1" applyAlignment="1" applyProtection="1">
      <alignment vertical="center"/>
      <protection hidden="1"/>
    </xf>
    <xf numFmtId="0" fontId="9" fillId="6" borderId="0" xfId="0" applyFont="1" applyFill="1" applyAlignment="1" applyProtection="1">
      <alignment vertical="center"/>
      <protection hidden="1"/>
    </xf>
    <xf numFmtId="0" fontId="0" fillId="0" borderId="0" xfId="0" applyProtection="1">
      <protection hidden="1"/>
    </xf>
    <xf numFmtId="0" fontId="97" fillId="0" borderId="0" xfId="0" applyFont="1" applyAlignment="1" applyProtection="1">
      <alignment vertical="center"/>
      <protection hidden="1"/>
    </xf>
    <xf numFmtId="0" fontId="9" fillId="0" borderId="0" xfId="0" applyFont="1" applyAlignment="1" applyProtection="1">
      <alignment horizontal="center" vertical="center" wrapText="1"/>
      <protection hidden="1"/>
    </xf>
    <xf numFmtId="0" fontId="29" fillId="0" borderId="0" xfId="0" applyFont="1" applyAlignment="1" applyProtection="1">
      <alignment vertical="center"/>
      <protection hidden="1"/>
    </xf>
    <xf numFmtId="0" fontId="3" fillId="2" borderId="8" xfId="0" applyFont="1" applyFill="1" applyBorder="1" applyAlignment="1" applyProtection="1">
      <alignment horizontal="center" vertical="center" textRotation="90"/>
      <protection hidden="1"/>
    </xf>
    <xf numFmtId="0" fontId="21" fillId="0" borderId="0" xfId="0" applyFont="1" applyAlignment="1" applyProtection="1">
      <alignment vertical="center"/>
      <protection hidden="1"/>
    </xf>
    <xf numFmtId="0" fontId="3" fillId="2" borderId="3" xfId="0" applyFont="1" applyFill="1" applyBorder="1" applyAlignment="1" applyProtection="1">
      <alignment horizontal="center" vertical="center" textRotation="90"/>
      <protection hidden="1"/>
    </xf>
    <xf numFmtId="0" fontId="0" fillId="0" borderId="0" xfId="0" applyAlignment="1" applyProtection="1">
      <alignment vertical="top" wrapText="1"/>
      <protection hidden="1"/>
    </xf>
    <xf numFmtId="0" fontId="53" fillId="0" borderId="0" xfId="0" applyFont="1" applyProtection="1">
      <protection hidden="1"/>
    </xf>
    <xf numFmtId="0" fontId="53" fillId="0" borderId="0" xfId="0" applyFont="1" applyAlignment="1" applyProtection="1">
      <alignment vertical="center"/>
      <protection hidden="1"/>
    </xf>
    <xf numFmtId="0" fontId="99" fillId="13" borderId="38" xfId="0" applyFont="1" applyFill="1" applyBorder="1" applyAlignment="1" applyProtection="1">
      <alignment vertical="center"/>
      <protection hidden="1"/>
    </xf>
    <xf numFmtId="0" fontId="99" fillId="0" borderId="38" xfId="0" applyFont="1" applyBorder="1" applyAlignment="1" applyProtection="1">
      <alignment vertical="center"/>
      <protection hidden="1"/>
    </xf>
    <xf numFmtId="0" fontId="100" fillId="13" borderId="38" xfId="0" applyFont="1" applyFill="1" applyBorder="1" applyAlignment="1" applyProtection="1">
      <alignment vertical="center"/>
      <protection hidden="1"/>
    </xf>
    <xf numFmtId="0" fontId="100" fillId="22" borderId="38" xfId="0" applyFont="1" applyFill="1" applyBorder="1" applyAlignment="1" applyProtection="1">
      <alignment vertical="center"/>
      <protection hidden="1"/>
    </xf>
    <xf numFmtId="0" fontId="99" fillId="13" borderId="38" xfId="0" applyFont="1" applyFill="1" applyBorder="1" applyAlignment="1" applyProtection="1">
      <alignment horizontal="center" vertical="center"/>
      <protection hidden="1"/>
    </xf>
    <xf numFmtId="0" fontId="99" fillId="14" borderId="38" xfId="0" applyFont="1" applyFill="1" applyBorder="1" applyAlignment="1" applyProtection="1">
      <alignment horizontal="center" vertical="center"/>
      <protection hidden="1"/>
    </xf>
    <xf numFmtId="0" fontId="99" fillId="0" borderId="0" xfId="0" applyFont="1" applyAlignment="1" applyProtection="1">
      <alignment vertical="center"/>
      <protection hidden="1"/>
    </xf>
    <xf numFmtId="0" fontId="99" fillId="0" borderId="0" xfId="0" applyFont="1" applyProtection="1">
      <protection hidden="1"/>
    </xf>
    <xf numFmtId="0" fontId="107" fillId="19" borderId="0" xfId="0" applyFont="1" applyFill="1" applyAlignment="1" applyProtection="1">
      <alignment horizontal="left" vertical="top" wrapText="1"/>
      <protection hidden="1"/>
    </xf>
    <xf numFmtId="0" fontId="109" fillId="0" borderId="0" xfId="0" applyFont="1" applyAlignment="1" applyProtection="1">
      <alignment vertical="center"/>
      <protection hidden="1"/>
    </xf>
    <xf numFmtId="0" fontId="107" fillId="18" borderId="0" xfId="0" applyFont="1" applyFill="1" applyAlignment="1" applyProtection="1">
      <alignment horizontal="left" vertical="top" wrapText="1"/>
      <protection hidden="1"/>
    </xf>
    <xf numFmtId="0" fontId="107" fillId="5" borderId="0" xfId="0" applyFont="1" applyFill="1" applyAlignment="1" applyProtection="1">
      <alignment horizontal="left" vertical="top" wrapText="1"/>
      <protection hidden="1"/>
    </xf>
    <xf numFmtId="0" fontId="81" fillId="11" borderId="35" xfId="0" applyFont="1" applyFill="1" applyBorder="1" applyAlignment="1" applyProtection="1">
      <alignment horizontal="center" vertical="center"/>
      <protection hidden="1"/>
    </xf>
    <xf numFmtId="0" fontId="83" fillId="12" borderId="35" xfId="0" applyFont="1" applyFill="1" applyBorder="1" applyAlignment="1" applyProtection="1">
      <alignment horizontal="center" vertical="center"/>
      <protection hidden="1"/>
    </xf>
    <xf numFmtId="0" fontId="69" fillId="0" borderId="0" xfId="0" applyFont="1" applyAlignment="1" applyProtection="1">
      <alignment horizontal="center" vertical="center"/>
      <protection hidden="1"/>
    </xf>
    <xf numFmtId="0" fontId="70" fillId="0" borderId="0" xfId="0" applyFont="1" applyAlignment="1" applyProtection="1">
      <alignment vertical="center"/>
      <protection hidden="1"/>
    </xf>
    <xf numFmtId="0" fontId="24" fillId="0" borderId="0" xfId="0" applyFont="1" applyAlignment="1" applyProtection="1">
      <alignment vertical="center"/>
      <protection hidden="1"/>
    </xf>
    <xf numFmtId="0" fontId="23" fillId="0" borderId="0" xfId="0" applyFont="1" applyAlignment="1" applyProtection="1">
      <alignment vertical="center"/>
      <protection hidden="1"/>
    </xf>
    <xf numFmtId="0" fontId="25" fillId="0" borderId="0" xfId="0" applyFont="1" applyAlignment="1" applyProtection="1">
      <alignment vertical="center"/>
      <protection hidden="1"/>
    </xf>
    <xf numFmtId="0" fontId="69" fillId="0" borderId="0" xfId="0" applyFont="1" applyAlignment="1" applyProtection="1">
      <alignment horizontal="center" vertical="center" wrapText="1"/>
      <protection hidden="1"/>
    </xf>
    <xf numFmtId="0" fontId="71" fillId="0" borderId="0" xfId="0" applyFont="1" applyAlignment="1" applyProtection="1">
      <alignment horizontal="left" vertical="center"/>
      <protection hidden="1"/>
    </xf>
    <xf numFmtId="0" fontId="72" fillId="4" borderId="0" xfId="0" applyFont="1" applyFill="1" applyAlignment="1" applyProtection="1">
      <alignment horizontal="center" vertical="center"/>
      <protection hidden="1"/>
    </xf>
    <xf numFmtId="0" fontId="86" fillId="0" borderId="0" xfId="0" applyFont="1" applyAlignment="1" applyProtection="1">
      <alignment vertical="center"/>
      <protection hidden="1"/>
    </xf>
    <xf numFmtId="0" fontId="26" fillId="0" borderId="0" xfId="0" applyFont="1" applyAlignment="1" applyProtection="1">
      <alignment horizontal="center" vertical="center"/>
      <protection hidden="1"/>
    </xf>
    <xf numFmtId="0" fontId="84" fillId="0" borderId="0" xfId="0" applyFont="1" applyAlignment="1" applyProtection="1">
      <alignment vertical="center"/>
      <protection hidden="1"/>
    </xf>
    <xf numFmtId="0" fontId="85" fillId="0" borderId="0" xfId="0" applyFont="1" applyAlignment="1" applyProtection="1">
      <alignment horizontal="center" vertical="center"/>
      <protection hidden="1"/>
    </xf>
    <xf numFmtId="0" fontId="22" fillId="0" borderId="0" xfId="0" applyFont="1" applyAlignment="1" applyProtection="1">
      <alignment horizontal="left" vertical="center"/>
      <protection hidden="1"/>
    </xf>
    <xf numFmtId="0" fontId="94" fillId="10" borderId="0" xfId="0" applyFont="1" applyFill="1" applyAlignment="1" applyProtection="1">
      <alignment horizontal="center" vertical="center"/>
      <protection hidden="1"/>
    </xf>
    <xf numFmtId="0" fontId="100" fillId="27" borderId="0" xfId="0" applyFont="1" applyFill="1" applyAlignment="1" applyProtection="1">
      <alignment vertical="center"/>
      <protection hidden="1"/>
    </xf>
    <xf numFmtId="0" fontId="100" fillId="27" borderId="0" xfId="0" applyFont="1" applyFill="1" applyAlignment="1" applyProtection="1">
      <alignment horizontal="center" vertical="center"/>
      <protection hidden="1"/>
    </xf>
    <xf numFmtId="0" fontId="100" fillId="29" borderId="0" xfId="0" applyFont="1" applyFill="1" applyAlignment="1" applyProtection="1">
      <alignment horizontal="center" vertical="center"/>
      <protection hidden="1"/>
    </xf>
    <xf numFmtId="0" fontId="100" fillId="29" borderId="0" xfId="0" applyFont="1" applyFill="1" applyAlignment="1" applyProtection="1">
      <alignment vertical="center"/>
      <protection hidden="1"/>
    </xf>
    <xf numFmtId="0" fontId="100" fillId="31" borderId="0" xfId="0" applyFont="1" applyFill="1" applyAlignment="1" applyProtection="1">
      <alignment horizontal="center" vertical="center"/>
      <protection hidden="1"/>
    </xf>
    <xf numFmtId="0" fontId="100" fillId="31" borderId="0" xfId="0" applyFont="1" applyFill="1" applyAlignment="1" applyProtection="1">
      <alignment vertical="center"/>
      <protection hidden="1"/>
    </xf>
    <xf numFmtId="0" fontId="105" fillId="31" borderId="0" xfId="0" applyFont="1" applyFill="1" applyAlignment="1" applyProtection="1">
      <alignment horizontal="left" vertical="center"/>
      <protection hidden="1"/>
    </xf>
    <xf numFmtId="0" fontId="102" fillId="31" borderId="0" xfId="0" applyFont="1" applyFill="1" applyAlignment="1" applyProtection="1">
      <alignment vertical="center"/>
      <protection hidden="1"/>
    </xf>
    <xf numFmtId="164" fontId="86" fillId="10" borderId="0" xfId="3" applyFont="1" applyFill="1" applyBorder="1" applyAlignment="1" applyProtection="1">
      <alignment vertical="center" wrapText="1"/>
      <protection locked="0" hidden="1"/>
    </xf>
    <xf numFmtId="0" fontId="123" fillId="33" borderId="38" xfId="0" applyFont="1" applyFill="1" applyBorder="1" applyAlignment="1" applyProtection="1">
      <alignment horizontal="center" textRotation="90" wrapText="1"/>
      <protection hidden="1"/>
    </xf>
    <xf numFmtId="0" fontId="123" fillId="14" borderId="38" xfId="0" applyFont="1" applyFill="1" applyBorder="1" applyAlignment="1" applyProtection="1">
      <alignment horizontal="center" textRotation="90" wrapText="1"/>
      <protection hidden="1"/>
    </xf>
    <xf numFmtId="0" fontId="123" fillId="35" borderId="38" xfId="0" applyFont="1" applyFill="1" applyBorder="1" applyAlignment="1" applyProtection="1">
      <alignment horizontal="center" textRotation="90" wrapText="1"/>
      <protection hidden="1"/>
    </xf>
    <xf numFmtId="0" fontId="99" fillId="16" borderId="59" xfId="0" applyFont="1" applyFill="1" applyBorder="1" applyAlignment="1" applyProtection="1">
      <alignment vertical="center"/>
      <protection hidden="1"/>
    </xf>
    <xf numFmtId="0" fontId="99" fillId="16" borderId="60" xfId="0" applyFont="1" applyFill="1" applyBorder="1" applyAlignment="1" applyProtection="1">
      <alignment vertical="center"/>
      <protection hidden="1"/>
    </xf>
    <xf numFmtId="0" fontId="121" fillId="33" borderId="62" xfId="0" applyFont="1" applyFill="1" applyBorder="1" applyAlignment="1" applyProtection="1">
      <alignment horizontal="center" vertical="center"/>
      <protection hidden="1"/>
    </xf>
    <xf numFmtId="0" fontId="121" fillId="14" borderId="62" xfId="0" applyFont="1" applyFill="1" applyBorder="1" applyAlignment="1" applyProtection="1">
      <alignment horizontal="center" vertical="center"/>
      <protection hidden="1"/>
    </xf>
    <xf numFmtId="0" fontId="121" fillId="35" borderId="62" xfId="0" applyFont="1" applyFill="1" applyBorder="1" applyAlignment="1" applyProtection="1">
      <alignment horizontal="center" vertical="center"/>
      <protection hidden="1"/>
    </xf>
    <xf numFmtId="0" fontId="99" fillId="9" borderId="59" xfId="0" applyFont="1" applyFill="1" applyBorder="1" applyAlignment="1" applyProtection="1">
      <alignment vertical="center"/>
      <protection hidden="1"/>
    </xf>
    <xf numFmtId="0" fontId="99" fillId="9" borderId="60" xfId="0" applyFont="1" applyFill="1" applyBorder="1" applyAlignment="1" applyProtection="1">
      <alignment vertical="center"/>
      <protection hidden="1"/>
    </xf>
    <xf numFmtId="0" fontId="100" fillId="0" borderId="38" xfId="0" applyFont="1" applyBorder="1" applyAlignment="1" applyProtection="1">
      <alignment horizontal="center" vertical="center"/>
      <protection hidden="1"/>
    </xf>
    <xf numFmtId="0" fontId="100" fillId="0" borderId="38" xfId="0" applyFont="1" applyBorder="1" applyAlignment="1" applyProtection="1">
      <alignment vertical="center"/>
      <protection hidden="1"/>
    </xf>
    <xf numFmtId="0" fontId="102" fillId="0" borderId="38" xfId="0" applyFont="1" applyBorder="1" applyAlignment="1" applyProtection="1">
      <alignment horizontal="center" vertical="center"/>
      <protection hidden="1"/>
    </xf>
    <xf numFmtId="0" fontId="21" fillId="0" borderId="0" xfId="0" applyFont="1" applyAlignment="1">
      <alignment vertical="center"/>
    </xf>
    <xf numFmtId="0" fontId="3" fillId="6" borderId="0" xfId="0" applyFont="1" applyFill="1"/>
    <xf numFmtId="0" fontId="0" fillId="6" borderId="0" xfId="0" applyFill="1"/>
    <xf numFmtId="0" fontId="127" fillId="10" borderId="0" xfId="0" applyFont="1" applyFill="1" applyAlignment="1" applyProtection="1">
      <alignment vertical="center"/>
      <protection hidden="1"/>
    </xf>
    <xf numFmtId="0" fontId="127" fillId="10" borderId="0" xfId="0" applyFont="1" applyFill="1" applyAlignment="1" applyProtection="1">
      <alignment horizontal="center" vertical="center"/>
      <protection hidden="1"/>
    </xf>
    <xf numFmtId="0" fontId="128" fillId="10" borderId="0" xfId="0" applyFont="1" applyFill="1" applyAlignment="1" applyProtection="1">
      <alignment vertical="center"/>
      <protection hidden="1"/>
    </xf>
    <xf numFmtId="0" fontId="127" fillId="10" borderId="0" xfId="0" applyFont="1" applyFill="1" applyAlignment="1" applyProtection="1">
      <alignment horizontal="left" vertical="center"/>
      <protection hidden="1"/>
    </xf>
    <xf numFmtId="0" fontId="107" fillId="44" borderId="0" xfId="0" applyFont="1" applyFill="1" applyAlignment="1" applyProtection="1">
      <alignment horizontal="left" vertical="top" wrapText="1"/>
      <protection hidden="1"/>
    </xf>
    <xf numFmtId="0" fontId="109" fillId="44" borderId="0" xfId="0" applyFont="1" applyFill="1" applyAlignment="1" applyProtection="1">
      <alignment vertical="center"/>
      <protection hidden="1"/>
    </xf>
    <xf numFmtId="0" fontId="100" fillId="44" borderId="0" xfId="0" applyFont="1" applyFill="1" applyAlignment="1" applyProtection="1">
      <alignment vertical="center"/>
      <protection hidden="1"/>
    </xf>
    <xf numFmtId="9" fontId="37" fillId="0" borderId="0" xfId="0" applyNumberFormat="1" applyFont="1" applyAlignment="1" applyProtection="1">
      <alignment vertical="center"/>
      <protection hidden="1"/>
    </xf>
    <xf numFmtId="0" fontId="99" fillId="0" borderId="59" xfId="0" applyFont="1" applyBorder="1" applyAlignment="1" applyProtection="1">
      <alignment vertical="center"/>
      <protection hidden="1"/>
    </xf>
    <xf numFmtId="0" fontId="101" fillId="0" borderId="59" xfId="0" applyFont="1" applyBorder="1" applyAlignment="1" applyProtection="1">
      <alignment wrapText="1"/>
      <protection hidden="1"/>
    </xf>
    <xf numFmtId="0" fontId="134" fillId="0" borderId="0" xfId="0" applyFont="1" applyAlignment="1" applyProtection="1">
      <alignment vertical="center"/>
      <protection locked="0" hidden="1"/>
    </xf>
    <xf numFmtId="0" fontId="9" fillId="0" borderId="44" xfId="0" applyFont="1" applyBorder="1" applyAlignment="1" applyProtection="1">
      <alignment horizontal="center" vertical="center"/>
      <protection locked="0" hidden="1"/>
    </xf>
    <xf numFmtId="0" fontId="21" fillId="44" borderId="44" xfId="0" applyFont="1" applyFill="1" applyBorder="1" applyAlignment="1" applyProtection="1">
      <alignment horizontal="center" vertical="center"/>
      <protection locked="0" hidden="1"/>
    </xf>
    <xf numFmtId="0" fontId="21" fillId="43" borderId="44" xfId="0" applyFont="1" applyFill="1" applyBorder="1" applyAlignment="1" applyProtection="1">
      <alignment horizontal="center" vertical="center"/>
      <protection locked="0" hidden="1"/>
    </xf>
    <xf numFmtId="0" fontId="135" fillId="16" borderId="61" xfId="0" applyFont="1" applyFill="1" applyBorder="1" applyAlignment="1" applyProtection="1">
      <alignment horizontal="center" vertical="center" wrapText="1"/>
      <protection hidden="1"/>
    </xf>
    <xf numFmtId="0" fontId="135" fillId="9" borderId="61" xfId="0" applyFont="1" applyFill="1" applyBorder="1" applyAlignment="1" applyProtection="1">
      <alignment horizontal="center" vertical="center" wrapText="1"/>
      <protection hidden="1"/>
    </xf>
    <xf numFmtId="0" fontId="95" fillId="34" borderId="61" xfId="0" applyFont="1" applyFill="1" applyBorder="1" applyAlignment="1" applyProtection="1">
      <alignment textRotation="89" wrapText="1"/>
      <protection hidden="1"/>
    </xf>
    <xf numFmtId="0" fontId="135" fillId="0" borderId="61" xfId="0" applyFont="1" applyBorder="1" applyAlignment="1" applyProtection="1">
      <alignment horizontal="center" vertical="center" wrapText="1"/>
      <protection hidden="1"/>
    </xf>
    <xf numFmtId="0" fontId="129" fillId="0" borderId="77" xfId="0" applyFont="1" applyBorder="1" applyAlignment="1" applyProtection="1">
      <alignment vertical="center" wrapText="1"/>
      <protection hidden="1"/>
    </xf>
    <xf numFmtId="0" fontId="129" fillId="0" borderId="0" xfId="0" applyFont="1" applyAlignment="1" applyProtection="1">
      <alignment vertical="center" wrapText="1"/>
      <protection hidden="1"/>
    </xf>
    <xf numFmtId="0" fontId="130" fillId="0" borderId="77" xfId="0" applyFont="1" applyBorder="1" applyAlignment="1" applyProtection="1">
      <alignment vertical="center" wrapText="1"/>
      <protection hidden="1"/>
    </xf>
    <xf numFmtId="0" fontId="130" fillId="0" borderId="0" xfId="0" applyFont="1" applyAlignment="1" applyProtection="1">
      <alignment vertical="center" wrapText="1"/>
      <protection hidden="1"/>
    </xf>
    <xf numFmtId="0" fontId="95" fillId="34" borderId="78" xfId="0" applyFont="1" applyFill="1" applyBorder="1" applyAlignment="1" applyProtection="1">
      <alignment textRotation="90" wrapText="1"/>
      <protection hidden="1"/>
    </xf>
    <xf numFmtId="0" fontId="129" fillId="0" borderId="68" xfId="0" applyFont="1" applyBorder="1" applyAlignment="1" applyProtection="1">
      <alignment vertical="center" wrapText="1"/>
      <protection hidden="1"/>
    </xf>
    <xf numFmtId="0" fontId="129" fillId="0" borderId="69" xfId="0" applyFont="1" applyBorder="1" applyAlignment="1" applyProtection="1">
      <alignment vertical="center" wrapText="1"/>
      <protection hidden="1"/>
    </xf>
    <xf numFmtId="0" fontId="130" fillId="0" borderId="68" xfId="0" applyFont="1" applyBorder="1" applyAlignment="1" applyProtection="1">
      <alignment vertical="center" wrapText="1"/>
      <protection hidden="1"/>
    </xf>
    <xf numFmtId="0" fontId="130" fillId="0" borderId="69" xfId="0" applyFont="1" applyBorder="1" applyAlignment="1" applyProtection="1">
      <alignment vertical="center" wrapText="1"/>
      <protection hidden="1"/>
    </xf>
    <xf numFmtId="0" fontId="136" fillId="16" borderId="61" xfId="0" applyFont="1" applyFill="1" applyBorder="1" applyAlignment="1" applyProtection="1">
      <alignment vertical="center" wrapText="1"/>
      <protection hidden="1"/>
    </xf>
    <xf numFmtId="0" fontId="136" fillId="9" borderId="61" xfId="0" applyFont="1" applyFill="1" applyBorder="1" applyAlignment="1" applyProtection="1">
      <alignment vertical="center" wrapText="1"/>
      <protection hidden="1"/>
    </xf>
    <xf numFmtId="0" fontId="105" fillId="27" borderId="0" xfId="0" applyFont="1" applyFill="1" applyAlignment="1" applyProtection="1">
      <alignment horizontal="left" vertical="center"/>
      <protection hidden="1"/>
    </xf>
    <xf numFmtId="0" fontId="105" fillId="29" borderId="0" xfId="0" applyFont="1" applyFill="1" applyAlignment="1" applyProtection="1">
      <alignment horizontal="left" vertical="center"/>
      <protection hidden="1"/>
    </xf>
    <xf numFmtId="0" fontId="102" fillId="27" borderId="69" xfId="0" applyFont="1" applyFill="1" applyBorder="1" applyAlignment="1" applyProtection="1">
      <alignment vertical="center"/>
      <protection hidden="1"/>
    </xf>
    <xf numFmtId="0" fontId="102" fillId="29" borderId="69" xfId="0" applyFont="1" applyFill="1" applyBorder="1" applyAlignment="1" applyProtection="1">
      <alignment vertical="center"/>
      <protection hidden="1"/>
    </xf>
    <xf numFmtId="0" fontId="123" fillId="49" borderId="61" xfId="0" applyFont="1" applyFill="1" applyBorder="1" applyAlignment="1" applyProtection="1">
      <alignment horizontal="center" textRotation="90" wrapText="1"/>
      <protection hidden="1"/>
    </xf>
    <xf numFmtId="0" fontId="121" fillId="49" borderId="64" xfId="0" applyFont="1" applyFill="1" applyBorder="1" applyAlignment="1" applyProtection="1">
      <alignment horizontal="center" vertical="center"/>
      <protection hidden="1"/>
    </xf>
    <xf numFmtId="0" fontId="0" fillId="0" borderId="0" xfId="0" applyAlignment="1">
      <alignment vertical="center"/>
    </xf>
    <xf numFmtId="0" fontId="6" fillId="0" borderId="0" xfId="0" applyFont="1" applyAlignment="1">
      <alignment vertical="center"/>
    </xf>
    <xf numFmtId="0" fontId="3" fillId="0" borderId="0" xfId="0" applyFont="1" applyAlignment="1">
      <alignment horizontal="center"/>
    </xf>
    <xf numFmtId="0" fontId="0" fillId="0" borderId="0" xfId="0" applyAlignment="1">
      <alignment horizontal="center" vertical="center"/>
    </xf>
    <xf numFmtId="0" fontId="0" fillId="0" borderId="1" xfId="0" applyBorder="1"/>
    <xf numFmtId="0" fontId="0" fillId="0" borderId="2" xfId="0" applyBorder="1"/>
    <xf numFmtId="0" fontId="138" fillId="50" borderId="0" xfId="0" applyFont="1" applyFill="1" applyAlignment="1">
      <alignment horizontal="center"/>
    </xf>
    <xf numFmtId="0" fontId="138" fillId="50" borderId="0" xfId="0" applyFont="1" applyFill="1" applyAlignment="1">
      <alignment horizontal="left"/>
    </xf>
    <xf numFmtId="0" fontId="138" fillId="50" borderId="0" xfId="0" applyFont="1" applyFill="1"/>
    <xf numFmtId="0" fontId="139" fillId="50" borderId="0" xfId="0" applyFont="1" applyFill="1"/>
    <xf numFmtId="1" fontId="6" fillId="0" borderId="0" xfId="0" applyNumberFormat="1" applyFont="1"/>
    <xf numFmtId="0" fontId="6" fillId="0" borderId="0" xfId="0" applyFont="1"/>
    <xf numFmtId="0" fontId="138" fillId="51" borderId="0" xfId="0" applyFont="1" applyFill="1" applyAlignment="1">
      <alignment horizontal="center" vertical="center"/>
    </xf>
    <xf numFmtId="0" fontId="138" fillId="51" borderId="7" xfId="0" applyFont="1" applyFill="1" applyBorder="1" applyAlignment="1">
      <alignment horizontal="center" vertical="center"/>
    </xf>
    <xf numFmtId="0" fontId="138" fillId="51" borderId="7" xfId="0" applyFont="1" applyFill="1" applyBorder="1" applyAlignment="1">
      <alignment horizontal="center"/>
    </xf>
    <xf numFmtId="0" fontId="0" fillId="52" borderId="0" xfId="0" applyFill="1"/>
    <xf numFmtId="0" fontId="8" fillId="53" borderId="4" xfId="0" applyFont="1" applyFill="1" applyBorder="1" applyAlignment="1">
      <alignment horizontal="center"/>
    </xf>
    <xf numFmtId="0" fontId="73" fillId="53" borderId="4" xfId="0" applyFont="1" applyFill="1" applyBorder="1" applyAlignment="1">
      <alignment horizontal="center"/>
    </xf>
    <xf numFmtId="0" fontId="0" fillId="46" borderId="0" xfId="0" applyFill="1"/>
    <xf numFmtId="0" fontId="8" fillId="54" borderId="4" xfId="0" applyFont="1" applyFill="1" applyBorder="1" applyAlignment="1">
      <alignment horizontal="center"/>
    </xf>
    <xf numFmtId="0" fontId="73" fillId="54" borderId="4" xfId="0" applyFont="1" applyFill="1" applyBorder="1" applyAlignment="1">
      <alignment horizontal="center"/>
    </xf>
    <xf numFmtId="0" fontId="0" fillId="55" borderId="0" xfId="0" applyFill="1"/>
    <xf numFmtId="0" fontId="9" fillId="0" borderId="0" xfId="0" applyFont="1" applyProtection="1">
      <protection locked="0"/>
    </xf>
    <xf numFmtId="0" fontId="11" fillId="0" borderId="28" xfId="0" applyFont="1" applyBorder="1" applyAlignment="1" applyProtection="1">
      <alignment horizontal="center" wrapText="1"/>
      <protection locked="0"/>
    </xf>
    <xf numFmtId="0" fontId="9" fillId="0" borderId="0" xfId="0" applyFont="1" applyAlignment="1" applyProtection="1">
      <alignment horizontal="center" vertical="center"/>
      <protection locked="0"/>
    </xf>
    <xf numFmtId="0" fontId="0" fillId="25" borderId="8" xfId="0" applyFill="1" applyBorder="1" applyAlignment="1" applyProtection="1">
      <alignment vertical="center" wrapText="1"/>
      <protection locked="0"/>
    </xf>
    <xf numFmtId="0" fontId="93" fillId="24" borderId="29" xfId="0" applyFont="1" applyFill="1" applyBorder="1" applyAlignment="1" applyProtection="1">
      <alignment vertical="center"/>
      <protection locked="0"/>
    </xf>
    <xf numFmtId="0" fontId="93" fillId="24" borderId="8" xfId="0" applyFont="1" applyFill="1" applyBorder="1" applyAlignment="1" applyProtection="1">
      <alignment horizontal="left" vertical="center"/>
      <protection locked="0"/>
    </xf>
    <xf numFmtId="0" fontId="93" fillId="24" borderId="8" xfId="0" applyFont="1" applyFill="1" applyBorder="1" applyAlignment="1" applyProtection="1">
      <alignment vertical="center"/>
      <protection locked="0"/>
    </xf>
    <xf numFmtId="0" fontId="93" fillId="24" borderId="8" xfId="0" applyFont="1" applyFill="1" applyBorder="1" applyAlignment="1" applyProtection="1">
      <alignment horizontal="left" vertical="center" wrapText="1"/>
      <protection locked="0"/>
    </xf>
    <xf numFmtId="0" fontId="10" fillId="0" borderId="0" xfId="0" applyFont="1" applyProtection="1">
      <protection locked="0"/>
    </xf>
    <xf numFmtId="0" fontId="9" fillId="2" borderId="0" xfId="0" applyFont="1" applyFill="1" applyProtection="1">
      <protection locked="0"/>
    </xf>
    <xf numFmtId="0" fontId="9" fillId="2" borderId="0" xfId="0" applyFont="1" applyFill="1" applyAlignment="1" applyProtection="1">
      <alignment horizontal="right" vertical="center" wrapText="1"/>
      <protection locked="0"/>
    </xf>
    <xf numFmtId="0" fontId="9" fillId="28" borderId="14" xfId="0" applyFont="1" applyFill="1" applyBorder="1" applyAlignment="1" applyProtection="1">
      <alignment vertical="center" wrapText="1"/>
      <protection locked="0"/>
    </xf>
    <xf numFmtId="0" fontId="9" fillId="28" borderId="10" xfId="0" applyFont="1" applyFill="1" applyBorder="1" applyAlignment="1" applyProtection="1">
      <alignment horizontal="center" vertical="center"/>
      <protection locked="0"/>
    </xf>
    <xf numFmtId="0" fontId="9" fillId="28" borderId="8" xfId="0" applyFont="1" applyFill="1" applyBorder="1" applyAlignment="1" applyProtection="1">
      <alignment horizontal="center" vertical="center"/>
      <protection locked="0"/>
    </xf>
    <xf numFmtId="0" fontId="9" fillId="28" borderId="3" xfId="0" applyFont="1" applyFill="1" applyBorder="1" applyAlignment="1" applyProtection="1">
      <alignment horizontal="center" vertical="center"/>
      <protection locked="0"/>
    </xf>
    <xf numFmtId="0" fontId="9" fillId="28" borderId="12" xfId="0" applyFont="1" applyFill="1" applyBorder="1" applyAlignment="1" applyProtection="1">
      <alignment horizontal="center" vertical="center"/>
      <protection locked="0"/>
    </xf>
    <xf numFmtId="0" fontId="17" fillId="2" borderId="0" xfId="0" applyFont="1" applyFill="1" applyProtection="1">
      <protection locked="0"/>
    </xf>
    <xf numFmtId="0" fontId="9" fillId="2" borderId="14" xfId="0" applyFont="1" applyFill="1" applyBorder="1" applyAlignment="1" applyProtection="1">
      <alignment vertical="center" wrapText="1"/>
      <protection locked="0"/>
    </xf>
    <xf numFmtId="0" fontId="9" fillId="2" borderId="10" xfId="0" applyFont="1" applyFill="1" applyBorder="1" applyAlignment="1" applyProtection="1">
      <alignment horizontal="center" vertical="center"/>
      <protection locked="0"/>
    </xf>
    <xf numFmtId="0" fontId="9" fillId="2" borderId="8"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12" xfId="0" applyFont="1" applyFill="1" applyBorder="1" applyAlignment="1" applyProtection="1">
      <alignment horizontal="center" vertical="center"/>
      <protection locked="0"/>
    </xf>
    <xf numFmtId="0" fontId="9" fillId="2" borderId="19" xfId="0" applyFont="1" applyFill="1" applyBorder="1" applyAlignment="1" applyProtection="1">
      <alignment horizontal="center" vertical="center"/>
      <protection locked="0"/>
    </xf>
    <xf numFmtId="0" fontId="9" fillId="28" borderId="19" xfId="0" applyFont="1" applyFill="1" applyBorder="1" applyAlignment="1" applyProtection="1">
      <alignment horizontal="center" vertical="center"/>
      <protection locked="0"/>
    </xf>
    <xf numFmtId="0" fontId="9" fillId="2" borderId="0" xfId="0" applyFont="1" applyFill="1" applyAlignment="1" applyProtection="1">
      <alignment horizontal="left"/>
      <protection locked="0"/>
    </xf>
    <xf numFmtId="0" fontId="17" fillId="2" borderId="0" xfId="0" applyFont="1" applyFill="1" applyAlignment="1" applyProtection="1">
      <alignment horizontal="left"/>
      <protection locked="0"/>
    </xf>
    <xf numFmtId="0" fontId="9" fillId="2" borderId="0" xfId="0" applyFont="1" applyFill="1" applyAlignment="1" applyProtection="1">
      <alignment horizontal="right" vertical="center"/>
      <protection locked="0"/>
    </xf>
    <xf numFmtId="0" fontId="9" fillId="28" borderId="9" xfId="0" applyFont="1" applyFill="1" applyBorder="1" applyAlignment="1" applyProtection="1">
      <alignment horizontal="center" vertical="center"/>
      <protection locked="0"/>
    </xf>
    <xf numFmtId="0" fontId="9" fillId="28" borderId="20" xfId="0" applyFont="1" applyFill="1" applyBorder="1" applyAlignment="1" applyProtection="1">
      <alignment horizontal="center" vertical="center"/>
      <protection locked="0"/>
    </xf>
    <xf numFmtId="0" fontId="9" fillId="28" borderId="21" xfId="0" applyFont="1" applyFill="1" applyBorder="1" applyAlignment="1" applyProtection="1">
      <alignment horizontal="center" vertical="center"/>
      <protection locked="0"/>
    </xf>
    <xf numFmtId="0" fontId="9" fillId="2" borderId="15" xfId="0" applyFont="1" applyFill="1" applyBorder="1" applyProtection="1">
      <protection locked="0"/>
    </xf>
    <xf numFmtId="0" fontId="9" fillId="2" borderId="8" xfId="0" applyFont="1" applyFill="1" applyBorder="1" applyProtection="1">
      <protection locked="0"/>
    </xf>
    <xf numFmtId="0" fontId="9" fillId="28" borderId="18" xfId="0" applyFont="1" applyFill="1" applyBorder="1" applyAlignment="1" applyProtection="1">
      <alignment horizontal="center" vertical="center"/>
      <protection locked="0"/>
    </xf>
    <xf numFmtId="0" fontId="9" fillId="28" borderId="22" xfId="0" applyFont="1" applyFill="1" applyBorder="1" applyAlignment="1" applyProtection="1">
      <alignment horizontal="center" vertical="center"/>
      <protection locked="0"/>
    </xf>
    <xf numFmtId="0" fontId="9" fillId="28" borderId="23" xfId="0" applyFont="1" applyFill="1" applyBorder="1" applyAlignment="1" applyProtection="1">
      <alignment horizontal="center" vertical="center"/>
      <protection locked="0"/>
    </xf>
    <xf numFmtId="0" fontId="78" fillId="0" borderId="17" xfId="0" applyFont="1" applyBorder="1" applyAlignment="1" applyProtection="1">
      <alignment vertical="center" wrapText="1"/>
      <protection locked="0"/>
    </xf>
    <xf numFmtId="0" fontId="113" fillId="0" borderId="17" xfId="0" applyFont="1" applyBorder="1" applyAlignment="1" applyProtection="1">
      <alignment vertical="center" wrapText="1"/>
      <protection locked="0"/>
    </xf>
    <xf numFmtId="0" fontId="9" fillId="2" borderId="17" xfId="0" applyFont="1" applyFill="1" applyBorder="1" applyProtection="1">
      <protection locked="0"/>
    </xf>
    <xf numFmtId="0" fontId="20" fillId="0" borderId="17" xfId="0" applyFont="1" applyBorder="1" applyAlignment="1" applyProtection="1">
      <alignment vertical="center" wrapText="1"/>
      <protection locked="0"/>
    </xf>
    <xf numFmtId="0" fontId="9" fillId="27" borderId="38" xfId="0" applyFont="1" applyFill="1" applyBorder="1" applyAlignment="1" applyProtection="1">
      <alignment vertical="center"/>
      <protection locked="0"/>
    </xf>
    <xf numFmtId="0" fontId="119" fillId="9" borderId="62" xfId="0" applyFont="1" applyFill="1" applyBorder="1" applyAlignment="1" applyProtection="1">
      <alignment vertical="center" wrapText="1"/>
      <protection locked="0"/>
    </xf>
    <xf numFmtId="0" fontId="119" fillId="9" borderId="38" xfId="0" applyFont="1" applyFill="1" applyBorder="1" applyAlignment="1" applyProtection="1">
      <alignment vertical="center" wrapText="1"/>
      <protection locked="0"/>
    </xf>
    <xf numFmtId="0" fontId="9" fillId="0" borderId="0" xfId="0" applyFont="1" applyAlignment="1">
      <alignment horizontal="center" vertical="center"/>
    </xf>
    <xf numFmtId="0" fontId="12" fillId="0" borderId="43" xfId="0" applyFont="1" applyBorder="1"/>
    <xf numFmtId="0" fontId="112" fillId="0" borderId="40" xfId="0" applyFont="1" applyBorder="1" applyAlignment="1">
      <alignment vertical="center"/>
    </xf>
    <xf numFmtId="0" fontId="10" fillId="0" borderId="0" xfId="0" applyFont="1"/>
    <xf numFmtId="0" fontId="11" fillId="0" borderId="28" xfId="0" applyFont="1" applyBorder="1" applyAlignment="1">
      <alignment horizontal="center" vertical="center" wrapText="1"/>
    </xf>
    <xf numFmtId="0" fontId="9" fillId="0" borderId="16" xfId="0" applyFont="1" applyBorder="1"/>
    <xf numFmtId="0" fontId="76" fillId="0" borderId="26" xfId="0" applyFont="1" applyBorder="1" applyAlignment="1">
      <alignment wrapText="1"/>
    </xf>
    <xf numFmtId="0" fontId="76" fillId="0" borderId="9" xfId="0" applyFont="1" applyBorder="1" applyAlignment="1">
      <alignment wrapText="1"/>
    </xf>
    <xf numFmtId="0" fontId="9" fillId="2" borderId="9" xfId="0" applyFont="1" applyFill="1" applyBorder="1" applyAlignment="1">
      <alignment horizontal="center" textRotation="45"/>
    </xf>
    <xf numFmtId="0" fontId="9" fillId="2" borderId="0" xfId="0" applyFont="1" applyFill="1"/>
    <xf numFmtId="0" fontId="18" fillId="0" borderId="11" xfId="0" applyFont="1" applyBorder="1" applyAlignment="1">
      <alignment vertical="center" wrapText="1"/>
    </xf>
    <xf numFmtId="0" fontId="9" fillId="2" borderId="18" xfId="0" applyFont="1" applyFill="1" applyBorder="1" applyAlignment="1">
      <alignment horizontal="center" textRotation="45"/>
    </xf>
    <xf numFmtId="0" fontId="17" fillId="2" borderId="0" xfId="0" applyFont="1" applyFill="1"/>
    <xf numFmtId="0" fontId="9" fillId="2" borderId="14" xfId="0" applyFont="1" applyFill="1" applyBorder="1" applyAlignment="1">
      <alignment vertical="center" wrapText="1"/>
    </xf>
    <xf numFmtId="0" fontId="9" fillId="2" borderId="10"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19" xfId="0" applyFont="1" applyFill="1" applyBorder="1" applyAlignment="1">
      <alignment horizontal="center" vertical="center"/>
    </xf>
    <xf numFmtId="0" fontId="15" fillId="0" borderId="17" xfId="0" applyFont="1" applyBorder="1" applyAlignment="1">
      <alignment vertical="center" wrapText="1"/>
    </xf>
    <xf numFmtId="0" fontId="17" fillId="2" borderId="0" xfId="0" applyFont="1" applyFill="1" applyAlignment="1">
      <alignment horizontal="left"/>
    </xf>
    <xf numFmtId="0" fontId="9" fillId="2" borderId="10" xfId="0" applyFont="1" applyFill="1" applyBorder="1" applyAlignment="1">
      <alignment horizontal="center" textRotation="45"/>
    </xf>
    <xf numFmtId="0" fontId="19" fillId="0" borderId="11" xfId="0" applyFont="1" applyBorder="1" applyAlignment="1">
      <alignment vertical="center" wrapText="1"/>
    </xf>
    <xf numFmtId="0" fontId="19" fillId="0" borderId="26" xfId="0" applyFont="1" applyBorder="1" applyAlignment="1">
      <alignment vertical="center" wrapText="1"/>
    </xf>
    <xf numFmtId="0" fontId="9" fillId="2" borderId="48"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49" xfId="0" applyFont="1" applyFill="1" applyBorder="1" applyAlignment="1">
      <alignment horizontal="center" textRotation="45"/>
    </xf>
    <xf numFmtId="0" fontId="9" fillId="2" borderId="0" xfId="0" applyFont="1" applyFill="1" applyAlignment="1">
      <alignment horizontal="right" vertical="center"/>
    </xf>
    <xf numFmtId="0" fontId="54" fillId="0" borderId="26" xfId="0" applyFont="1" applyBorder="1" applyAlignment="1">
      <alignment wrapText="1"/>
    </xf>
    <xf numFmtId="0" fontId="54" fillId="0" borderId="9" xfId="0" applyFont="1" applyBorder="1" applyAlignment="1">
      <alignment wrapText="1"/>
    </xf>
    <xf numFmtId="0" fontId="9" fillId="2" borderId="0" xfId="0" applyFont="1" applyFill="1" applyAlignment="1">
      <alignment horizontal="center" vertical="center"/>
    </xf>
    <xf numFmtId="0" fontId="77" fillId="0" borderId="17" xfId="0" applyFont="1" applyBorder="1" applyAlignment="1">
      <alignment vertical="center" wrapText="1"/>
    </xf>
    <xf numFmtId="0" fontId="77" fillId="0" borderId="11" xfId="0" applyFont="1" applyBorder="1" applyAlignment="1">
      <alignment vertical="center" wrapText="1"/>
    </xf>
    <xf numFmtId="0" fontId="9" fillId="2" borderId="18" xfId="0" applyFont="1" applyFill="1" applyBorder="1" applyAlignment="1">
      <alignment horizontal="center" vertical="center"/>
    </xf>
    <xf numFmtId="0" fontId="78" fillId="0" borderId="17" xfId="0" applyFont="1" applyBorder="1" applyAlignment="1">
      <alignment vertical="center" wrapText="1"/>
    </xf>
    <xf numFmtId="0" fontId="113" fillId="0" borderId="17" xfId="0" applyFont="1" applyBorder="1" applyAlignment="1">
      <alignment vertical="center" wrapText="1"/>
    </xf>
    <xf numFmtId="0" fontId="9" fillId="2" borderId="26" xfId="0" applyFont="1" applyFill="1" applyBorder="1"/>
    <xf numFmtId="0" fontId="9" fillId="2" borderId="9" xfId="0" applyFont="1" applyFill="1" applyBorder="1"/>
    <xf numFmtId="0" fontId="56" fillId="0" borderId="11" xfId="0" applyFont="1" applyBorder="1" applyAlignment="1">
      <alignment wrapText="1"/>
    </xf>
    <xf numFmtId="0" fontId="56" fillId="0" borderId="18" xfId="0" applyFont="1" applyBorder="1" applyAlignment="1">
      <alignment wrapText="1"/>
    </xf>
    <xf numFmtId="9" fontId="92" fillId="0" borderId="26" xfId="2" applyFont="1" applyFill="1" applyBorder="1" applyAlignment="1" applyProtection="1">
      <alignment wrapText="1"/>
    </xf>
    <xf numFmtId="9" fontId="2" fillId="0" borderId="48" xfId="2" applyFill="1" applyBorder="1" applyAlignment="1" applyProtection="1">
      <alignment wrapText="1"/>
    </xf>
    <xf numFmtId="9" fontId="2" fillId="0" borderId="9" xfId="2" applyFill="1" applyBorder="1" applyAlignment="1" applyProtection="1">
      <alignment wrapText="1"/>
    </xf>
    <xf numFmtId="9" fontId="115" fillId="0" borderId="11" xfId="2" applyFont="1" applyFill="1" applyBorder="1" applyAlignment="1" applyProtection="1">
      <alignment vertical="center" wrapText="1"/>
    </xf>
    <xf numFmtId="9" fontId="2" fillId="0" borderId="49" xfId="2" applyFill="1" applyBorder="1" applyAlignment="1" applyProtection="1">
      <alignment wrapText="1"/>
    </xf>
    <xf numFmtId="9" fontId="2" fillId="0" borderId="18" xfId="2" applyFill="1" applyBorder="1" applyAlignment="1" applyProtection="1">
      <alignment wrapText="1"/>
    </xf>
    <xf numFmtId="0" fontId="56" fillId="0" borderId="10" xfId="0" applyFont="1" applyBorder="1" applyAlignment="1">
      <alignment wrapText="1"/>
    </xf>
    <xf numFmtId="0" fontId="79" fillId="0" borderId="26" xfId="0" applyFont="1" applyBorder="1" applyAlignment="1">
      <alignment wrapText="1"/>
    </xf>
    <xf numFmtId="0" fontId="79" fillId="0" borderId="9" xfId="0" applyFont="1" applyBorder="1" applyAlignment="1">
      <alignment wrapText="1"/>
    </xf>
    <xf numFmtId="0" fontId="116" fillId="0" borderId="17" xfId="0" applyFont="1" applyBorder="1" applyAlignment="1">
      <alignment vertical="center" wrapText="1"/>
    </xf>
    <xf numFmtId="0" fontId="80" fillId="0" borderId="27" xfId="0" applyFont="1" applyBorder="1" applyAlignment="1">
      <alignment wrapText="1"/>
    </xf>
    <xf numFmtId="0" fontId="80" fillId="0" borderId="10" xfId="0" applyFont="1" applyBorder="1" applyAlignment="1">
      <alignment wrapText="1"/>
    </xf>
    <xf numFmtId="0" fontId="75" fillId="0" borderId="26" xfId="0" applyFont="1" applyBorder="1" applyAlignment="1">
      <alignment wrapText="1"/>
    </xf>
    <xf numFmtId="0" fontId="75" fillId="0" borderId="9" xfId="0" applyFont="1" applyBorder="1" applyAlignment="1">
      <alignment wrapText="1"/>
    </xf>
    <xf numFmtId="0" fontId="117" fillId="0" borderId="11" xfId="0" applyFont="1" applyBorder="1" applyAlignment="1">
      <alignment vertical="center" wrapText="1"/>
    </xf>
    <xf numFmtId="0" fontId="117" fillId="0" borderId="17" xfId="0" applyFont="1" applyBorder="1" applyAlignment="1">
      <alignment vertical="center" wrapText="1"/>
    </xf>
    <xf numFmtId="0" fontId="55" fillId="0" borderId="27" xfId="0" applyFont="1" applyBorder="1" applyAlignment="1">
      <alignment wrapText="1"/>
    </xf>
    <xf numFmtId="0" fontId="55" fillId="0" borderId="10" xfId="0" applyFont="1" applyBorder="1" applyAlignment="1">
      <alignment wrapText="1"/>
    </xf>
    <xf numFmtId="0" fontId="9" fillId="0" borderId="9" xfId="0" applyFont="1" applyBorder="1" applyAlignment="1">
      <alignment horizontal="center" vertical="center"/>
    </xf>
    <xf numFmtId="0" fontId="99" fillId="16" borderId="59" xfId="0" applyFont="1" applyFill="1" applyBorder="1" applyAlignment="1">
      <alignment vertical="center"/>
    </xf>
    <xf numFmtId="0" fontId="99" fillId="16" borderId="60" xfId="0" applyFont="1" applyFill="1" applyBorder="1" applyAlignment="1">
      <alignment vertical="center"/>
    </xf>
    <xf numFmtId="0" fontId="99" fillId="38" borderId="60" xfId="0" applyFont="1" applyFill="1" applyBorder="1" applyAlignment="1">
      <alignment vertical="center"/>
    </xf>
    <xf numFmtId="0" fontId="99" fillId="38" borderId="60" xfId="0" applyFont="1" applyFill="1" applyBorder="1" applyAlignment="1">
      <alignment vertical="center" wrapText="1"/>
    </xf>
    <xf numFmtId="0" fontId="99" fillId="9" borderId="59" xfId="0" applyFont="1" applyFill="1" applyBorder="1" applyAlignment="1">
      <alignment vertical="center"/>
    </xf>
    <xf numFmtId="0" fontId="99" fillId="9" borderId="60" xfId="0" applyFont="1" applyFill="1" applyBorder="1" applyAlignment="1">
      <alignment vertical="center"/>
    </xf>
    <xf numFmtId="0" fontId="111" fillId="7" borderId="0" xfId="0" applyFont="1" applyFill="1" applyAlignment="1" applyProtection="1">
      <alignment vertical="center" textRotation="90"/>
      <protection hidden="1"/>
    </xf>
    <xf numFmtId="0" fontId="73" fillId="53" borderId="5" xfId="0" applyFont="1" applyFill="1" applyBorder="1" applyAlignment="1">
      <alignment horizontal="right"/>
    </xf>
    <xf numFmtId="0" fontId="73" fillId="54" borderId="5" xfId="0" applyFont="1" applyFill="1" applyBorder="1" applyAlignment="1">
      <alignment horizontal="right"/>
    </xf>
    <xf numFmtId="0" fontId="86" fillId="0" borderId="0" xfId="0" applyFont="1" applyAlignment="1" applyProtection="1">
      <alignment horizontal="center" vertical="center"/>
      <protection hidden="1"/>
    </xf>
    <xf numFmtId="0" fontId="129" fillId="16" borderId="77" xfId="0" applyFont="1" applyFill="1" applyBorder="1" applyAlignment="1" applyProtection="1">
      <alignment vertical="center" wrapText="1"/>
      <protection hidden="1"/>
    </xf>
    <xf numFmtId="0" fontId="129" fillId="16" borderId="0" xfId="0" applyFont="1" applyFill="1" applyAlignment="1" applyProtection="1">
      <alignment vertical="center" wrapText="1"/>
      <protection hidden="1"/>
    </xf>
    <xf numFmtId="0" fontId="129" fillId="16" borderId="68" xfId="0" applyFont="1" applyFill="1" applyBorder="1" applyAlignment="1" applyProtection="1">
      <alignment vertical="center" wrapText="1"/>
      <protection hidden="1"/>
    </xf>
    <xf numFmtId="0" fontId="129" fillId="16" borderId="69" xfId="0" applyFont="1" applyFill="1" applyBorder="1" applyAlignment="1" applyProtection="1">
      <alignment vertical="center" wrapText="1"/>
      <protection hidden="1"/>
    </xf>
    <xf numFmtId="0" fontId="17" fillId="0" borderId="0" xfId="0" applyFont="1" applyAlignment="1" applyProtection="1">
      <alignment vertical="center" wrapText="1"/>
      <protection hidden="1"/>
    </xf>
    <xf numFmtId="0" fontId="13" fillId="0" borderId="0" xfId="0" applyFont="1" applyAlignment="1" applyProtection="1">
      <alignment vertical="center"/>
      <protection hidden="1"/>
    </xf>
    <xf numFmtId="0" fontId="16" fillId="0" borderId="0" xfId="0" applyFont="1" applyAlignment="1" applyProtection="1">
      <alignment vertical="center" wrapText="1"/>
      <protection hidden="1"/>
    </xf>
    <xf numFmtId="0" fontId="40" fillId="0" borderId="0" xfId="0" applyFont="1" applyAlignment="1" applyProtection="1">
      <alignment vertical="center" wrapText="1"/>
      <protection hidden="1"/>
    </xf>
    <xf numFmtId="0" fontId="48" fillId="0" borderId="0" xfId="0" applyFont="1" applyAlignment="1" applyProtection="1">
      <alignment vertical="center"/>
      <protection hidden="1"/>
    </xf>
    <xf numFmtId="0" fontId="122" fillId="0" borderId="0" xfId="0" applyFont="1" applyAlignment="1" applyProtection="1">
      <alignment vertical="center"/>
      <protection hidden="1"/>
    </xf>
    <xf numFmtId="0" fontId="9" fillId="34" borderId="38" xfId="0" applyFont="1" applyFill="1" applyBorder="1" applyAlignment="1" applyProtection="1">
      <alignment horizontal="center" vertical="center"/>
      <protection hidden="1"/>
    </xf>
    <xf numFmtId="0" fontId="9" fillId="34" borderId="0" xfId="0" applyFont="1" applyFill="1" applyAlignment="1" applyProtection="1">
      <alignment horizontal="center" vertical="center"/>
      <protection hidden="1"/>
    </xf>
    <xf numFmtId="0" fontId="134" fillId="0" borderId="0" xfId="0" applyFont="1" applyAlignment="1" applyProtection="1">
      <alignment vertical="center"/>
      <protection hidden="1"/>
    </xf>
    <xf numFmtId="0" fontId="9" fillId="36" borderId="59" xfId="0" applyFont="1" applyFill="1" applyBorder="1" applyAlignment="1" applyProtection="1">
      <alignment vertical="center"/>
      <protection hidden="1"/>
    </xf>
    <xf numFmtId="0" fontId="9" fillId="36" borderId="60" xfId="0" applyFont="1" applyFill="1" applyBorder="1" applyAlignment="1" applyProtection="1">
      <alignment vertical="center"/>
      <protection hidden="1"/>
    </xf>
    <xf numFmtId="0" fontId="9" fillId="36" borderId="61" xfId="0" applyFont="1" applyFill="1" applyBorder="1" applyAlignment="1" applyProtection="1">
      <alignment vertical="center"/>
      <protection hidden="1"/>
    </xf>
    <xf numFmtId="0" fontId="9" fillId="36" borderId="0" xfId="0" applyFont="1" applyFill="1" applyAlignment="1" applyProtection="1">
      <alignment vertical="center"/>
      <protection hidden="1"/>
    </xf>
    <xf numFmtId="0" fontId="142" fillId="0" borderId="0" xfId="0" applyFont="1" applyAlignment="1">
      <alignment horizontal="left" vertical="center"/>
    </xf>
    <xf numFmtId="1" fontId="142" fillId="0" borderId="0" xfId="0" applyNumberFormat="1" applyFont="1" applyAlignment="1">
      <alignment horizontal="left" vertical="center"/>
    </xf>
    <xf numFmtId="0" fontId="142" fillId="0" borderId="0" xfId="0" applyFont="1" applyAlignment="1">
      <alignment horizontal="center" vertical="center"/>
    </xf>
    <xf numFmtId="0" fontId="22" fillId="0" borderId="0" xfId="0" applyFont="1" applyAlignment="1">
      <alignment horizontal="center"/>
    </xf>
    <xf numFmtId="1" fontId="22" fillId="0" borderId="0" xfId="0" applyNumberFormat="1" applyFont="1" applyAlignment="1">
      <alignment horizontal="center"/>
    </xf>
    <xf numFmtId="0" fontId="22" fillId="0" borderId="3" xfId="0" applyFont="1" applyBorder="1" applyAlignment="1">
      <alignment horizontal="center"/>
    </xf>
    <xf numFmtId="9" fontId="22" fillId="0" borderId="8" xfId="0" applyNumberFormat="1" applyFont="1" applyBorder="1" applyAlignment="1">
      <alignment horizontal="center"/>
    </xf>
    <xf numFmtId="1" fontId="22" fillId="0" borderId="8" xfId="0" applyNumberFormat="1" applyFont="1" applyBorder="1" applyAlignment="1">
      <alignment horizontal="center"/>
    </xf>
    <xf numFmtId="0" fontId="143" fillId="0" borderId="0" xfId="0" applyFont="1" applyAlignment="1">
      <alignment horizontal="center"/>
    </xf>
    <xf numFmtId="1" fontId="143" fillId="0" borderId="0" xfId="0" applyNumberFormat="1" applyFont="1" applyAlignment="1">
      <alignment horizontal="center"/>
    </xf>
    <xf numFmtId="0" fontId="138" fillId="51" borderId="79" xfId="0" applyFont="1" applyFill="1" applyBorder="1" applyAlignment="1">
      <alignment horizontal="center"/>
    </xf>
    <xf numFmtId="0" fontId="8" fillId="52" borderId="84" xfId="0" applyFont="1" applyFill="1" applyBorder="1" applyAlignment="1">
      <alignment horizontal="center"/>
    </xf>
    <xf numFmtId="0" fontId="144" fillId="52" borderId="84" xfId="0" applyFont="1" applyFill="1" applyBorder="1" applyAlignment="1">
      <alignment horizontal="center"/>
    </xf>
    <xf numFmtId="0" fontId="73" fillId="52" borderId="84" xfId="0" applyFont="1" applyFill="1" applyBorder="1" applyAlignment="1">
      <alignment horizontal="center"/>
    </xf>
    <xf numFmtId="0" fontId="73" fillId="52" borderId="85" xfId="0" applyFont="1" applyFill="1" applyBorder="1" applyAlignment="1">
      <alignment horizontal="right"/>
    </xf>
    <xf numFmtId="0" fontId="9" fillId="28" borderId="10" xfId="0" quotePrefix="1" applyFont="1" applyFill="1" applyBorder="1" applyAlignment="1" applyProtection="1">
      <alignment horizontal="center" vertical="center"/>
      <protection locked="0"/>
    </xf>
    <xf numFmtId="0" fontId="9" fillId="0" borderId="29" xfId="0" applyFont="1" applyBorder="1" applyAlignment="1" applyProtection="1">
      <alignment horizontal="center" vertical="center"/>
      <protection locked="0" hidden="1"/>
    </xf>
    <xf numFmtId="0" fontId="21" fillId="44" borderId="29" xfId="0" applyFont="1" applyFill="1" applyBorder="1" applyAlignment="1" applyProtection="1">
      <alignment horizontal="center" vertical="center"/>
      <protection locked="0" hidden="1"/>
    </xf>
    <xf numFmtId="0" fontId="21" fillId="43" borderId="29" xfId="0" applyFont="1" applyFill="1" applyBorder="1" applyAlignment="1" applyProtection="1">
      <alignment horizontal="center" vertical="center"/>
      <protection locked="0" hidden="1"/>
    </xf>
    <xf numFmtId="0" fontId="9" fillId="28" borderId="88" xfId="0" applyFont="1" applyFill="1" applyBorder="1" applyAlignment="1" applyProtection="1">
      <alignment horizontal="center" vertical="center"/>
      <protection locked="0"/>
    </xf>
    <xf numFmtId="0" fontId="9" fillId="2" borderId="89" xfId="0" applyFont="1" applyFill="1" applyBorder="1" applyAlignment="1" applyProtection="1">
      <alignment vertical="center" wrapText="1"/>
      <protection locked="0"/>
    </xf>
    <xf numFmtId="0" fontId="9" fillId="38" borderId="18" xfId="0" applyFont="1" applyFill="1" applyBorder="1" applyAlignment="1" applyProtection="1">
      <alignment horizontal="center" vertical="center"/>
      <protection locked="0"/>
    </xf>
    <xf numFmtId="0" fontId="9" fillId="38" borderId="22" xfId="0" applyFont="1" applyFill="1" applyBorder="1" applyAlignment="1" applyProtection="1">
      <alignment horizontal="center" vertical="center"/>
      <protection locked="0"/>
    </xf>
    <xf numFmtId="0" fontId="9" fillId="38" borderId="23" xfId="0" applyFont="1" applyFill="1" applyBorder="1" applyAlignment="1" applyProtection="1">
      <alignment horizontal="center" vertical="center"/>
      <protection locked="0"/>
    </xf>
    <xf numFmtId="0" fontId="9" fillId="38" borderId="51" xfId="0" applyFont="1" applyFill="1" applyBorder="1" applyAlignment="1" applyProtection="1">
      <alignment horizontal="center" vertical="center"/>
      <protection locked="0"/>
    </xf>
    <xf numFmtId="0" fontId="99" fillId="28" borderId="59" xfId="0" applyFont="1" applyFill="1" applyBorder="1" applyAlignment="1" applyProtection="1">
      <alignment vertical="center"/>
      <protection hidden="1"/>
    </xf>
    <xf numFmtId="0" fontId="99" fillId="28" borderId="60" xfId="0" applyFont="1" applyFill="1" applyBorder="1" applyAlignment="1" applyProtection="1">
      <alignment vertical="center"/>
      <protection hidden="1"/>
    </xf>
    <xf numFmtId="0" fontId="135" fillId="28" borderId="61" xfId="0" applyFont="1" applyFill="1" applyBorder="1" applyAlignment="1" applyProtection="1">
      <alignment horizontal="center" vertical="center" wrapText="1"/>
      <protection hidden="1"/>
    </xf>
    <xf numFmtId="0" fontId="136" fillId="28" borderId="61" xfId="0" applyFont="1" applyFill="1" applyBorder="1" applyAlignment="1" applyProtection="1">
      <alignment vertical="center" wrapText="1"/>
      <protection hidden="1"/>
    </xf>
    <xf numFmtId="0" fontId="22" fillId="0" borderId="0" xfId="0" applyFont="1"/>
    <xf numFmtId="49" fontId="22" fillId="0" borderId="3" xfId="0" applyNumberFormat="1" applyFont="1" applyBorder="1" applyAlignment="1">
      <alignment horizontal="center"/>
    </xf>
    <xf numFmtId="164" fontId="9" fillId="0" borderId="0" xfId="0" applyNumberFormat="1" applyFont="1" applyAlignment="1" applyProtection="1">
      <alignment vertical="center"/>
      <protection hidden="1"/>
    </xf>
    <xf numFmtId="0" fontId="90" fillId="0" borderId="36" xfId="0" applyFont="1" applyBorder="1" applyAlignment="1" applyProtection="1">
      <alignment vertical="center"/>
      <protection hidden="1"/>
    </xf>
    <xf numFmtId="0" fontId="3" fillId="39" borderId="57" xfId="0" applyFont="1" applyFill="1" applyBorder="1" applyAlignment="1">
      <alignment vertical="center"/>
    </xf>
    <xf numFmtId="0" fontId="3" fillId="41" borderId="57" xfId="0" applyFont="1" applyFill="1" applyBorder="1" applyAlignment="1">
      <alignment vertical="center"/>
    </xf>
    <xf numFmtId="0" fontId="3" fillId="45" borderId="57" xfId="0" applyFont="1" applyFill="1" applyBorder="1" applyAlignment="1">
      <alignment vertical="center"/>
    </xf>
    <xf numFmtId="167" fontId="145" fillId="0" borderId="86" xfId="0" applyNumberFormat="1" applyFont="1" applyBorder="1" applyAlignment="1" applyProtection="1">
      <alignment vertical="center"/>
      <protection locked="0"/>
    </xf>
    <xf numFmtId="167" fontId="145" fillId="2" borderId="86" xfId="0" applyNumberFormat="1" applyFont="1" applyFill="1" applyBorder="1" applyAlignment="1" applyProtection="1">
      <alignment horizontal="left" vertical="center"/>
      <protection locked="0"/>
    </xf>
    <xf numFmtId="167" fontId="146" fillId="0" borderId="86" xfId="0" applyNumberFormat="1" applyFont="1" applyBorder="1" applyAlignment="1" applyProtection="1">
      <alignment vertical="center"/>
      <protection locked="0"/>
    </xf>
    <xf numFmtId="167" fontId="146" fillId="0" borderId="86" xfId="0" applyNumberFormat="1" applyFont="1" applyBorder="1" applyAlignment="1" applyProtection="1">
      <alignment horizontal="center" vertical="center"/>
      <protection locked="0"/>
    </xf>
    <xf numFmtId="167" fontId="147" fillId="0" borderId="86" xfId="0" applyNumberFormat="1" applyFont="1" applyBorder="1" applyAlignment="1" applyProtection="1">
      <alignment vertical="center"/>
      <protection locked="0"/>
    </xf>
    <xf numFmtId="167" fontId="147" fillId="2" borderId="86" xfId="0" applyNumberFormat="1" applyFont="1" applyFill="1" applyBorder="1" applyAlignment="1" applyProtection="1">
      <alignment vertical="center"/>
      <protection locked="0"/>
    </xf>
    <xf numFmtId="167" fontId="146" fillId="2" borderId="86" xfId="0" applyNumberFormat="1" applyFont="1" applyFill="1" applyBorder="1" applyAlignment="1" applyProtection="1">
      <alignment vertical="center"/>
      <protection locked="0"/>
    </xf>
    <xf numFmtId="167" fontId="146" fillId="2" borderId="86" xfId="0" applyNumberFormat="1" applyFont="1" applyFill="1" applyBorder="1" applyAlignment="1" applyProtection="1">
      <alignment horizontal="center" vertical="center"/>
      <protection locked="0"/>
    </xf>
    <xf numFmtId="167" fontId="145" fillId="2" borderId="86" xfId="0" applyNumberFormat="1" applyFont="1" applyFill="1" applyBorder="1" applyAlignment="1" applyProtection="1">
      <alignment horizontal="center" vertical="center"/>
      <protection locked="0"/>
    </xf>
    <xf numFmtId="167" fontId="9" fillId="40" borderId="50" xfId="0" applyNumberFormat="1" applyFont="1" applyFill="1" applyBorder="1" applyAlignment="1">
      <alignment horizontal="center" textRotation="45"/>
    </xf>
    <xf numFmtId="167" fontId="9" fillId="40" borderId="22" xfId="0" applyNumberFormat="1" applyFont="1" applyFill="1" applyBorder="1" applyAlignment="1">
      <alignment horizontal="center" textRotation="45"/>
    </xf>
    <xf numFmtId="167" fontId="9" fillId="42" borderId="13" xfId="0" applyNumberFormat="1" applyFont="1" applyFill="1" applyBorder="1" applyAlignment="1">
      <alignment horizontal="center" textRotation="45"/>
    </xf>
    <xf numFmtId="167" fontId="9" fillId="42" borderId="8" xfId="0" applyNumberFormat="1" applyFont="1" applyFill="1" applyBorder="1" applyAlignment="1">
      <alignment horizontal="center" textRotation="45"/>
    </xf>
    <xf numFmtId="167" fontId="9" fillId="57" borderId="8" xfId="0" applyNumberFormat="1" applyFont="1" applyFill="1" applyBorder="1" applyAlignment="1">
      <alignment horizontal="center" textRotation="45"/>
    </xf>
    <xf numFmtId="167" fontId="9" fillId="42" borderId="14" xfId="0" applyNumberFormat="1" applyFont="1" applyFill="1" applyBorder="1" applyAlignment="1">
      <alignment horizontal="center" textRotation="45"/>
    </xf>
    <xf numFmtId="167" fontId="9" fillId="47" borderId="15" xfId="0" applyNumberFormat="1" applyFont="1" applyFill="1" applyBorder="1" applyAlignment="1">
      <alignment horizontal="center" textRotation="45"/>
    </xf>
    <xf numFmtId="167" fontId="9" fillId="47" borderId="8" xfId="0" applyNumberFormat="1" applyFont="1" applyFill="1" applyBorder="1" applyAlignment="1">
      <alignment horizontal="center" textRotation="45"/>
    </xf>
    <xf numFmtId="167" fontId="9" fillId="47" borderId="12" xfId="0" applyNumberFormat="1" applyFont="1" applyFill="1" applyBorder="1" applyAlignment="1">
      <alignment horizontal="center" textRotation="45"/>
    </xf>
    <xf numFmtId="0" fontId="0" fillId="48" borderId="0" xfId="0" applyFill="1" applyAlignment="1">
      <alignment vertical="center"/>
    </xf>
    <xf numFmtId="0" fontId="0" fillId="58" borderId="0" xfId="0" applyFill="1" applyAlignment="1">
      <alignment vertical="center"/>
    </xf>
    <xf numFmtId="0" fontId="0" fillId="5" borderId="0" xfId="0" applyFill="1" applyAlignment="1">
      <alignment vertical="center"/>
    </xf>
    <xf numFmtId="0" fontId="21" fillId="56" borderId="24" xfId="0" applyFont="1" applyFill="1" applyBorder="1" applyAlignment="1">
      <alignment horizontal="center" vertical="center" textRotation="90"/>
    </xf>
    <xf numFmtId="0" fontId="21" fillId="59" borderId="24" xfId="0" applyFont="1" applyFill="1" applyBorder="1" applyAlignment="1">
      <alignment horizontal="center" vertical="center" textRotation="90"/>
    </xf>
    <xf numFmtId="0" fontId="21" fillId="52" borderId="24" xfId="0" applyFont="1" applyFill="1" applyBorder="1" applyAlignment="1">
      <alignment horizontal="center" vertical="center" textRotation="90"/>
    </xf>
    <xf numFmtId="0" fontId="21" fillId="0" borderId="24" xfId="0" applyFont="1" applyBorder="1" applyAlignment="1">
      <alignment horizontal="center" vertical="center" textRotation="90"/>
    </xf>
    <xf numFmtId="0" fontId="21" fillId="60" borderId="24" xfId="0" applyFont="1" applyFill="1" applyBorder="1" applyAlignment="1">
      <alignment horizontal="center" vertical="center" textRotation="90"/>
    </xf>
    <xf numFmtId="167" fontId="87" fillId="0" borderId="0" xfId="0" applyNumberFormat="1" applyFont="1" applyAlignment="1">
      <alignment vertical="center" wrapText="1"/>
    </xf>
    <xf numFmtId="167" fontId="87" fillId="0" borderId="0" xfId="0" applyNumberFormat="1" applyFont="1" applyAlignment="1">
      <alignment horizontal="center" vertical="center" wrapText="1"/>
    </xf>
    <xf numFmtId="167" fontId="94" fillId="0" borderId="0" xfId="0" applyNumberFormat="1" applyFont="1" applyAlignment="1">
      <alignment vertical="center" wrapText="1"/>
    </xf>
    <xf numFmtId="167" fontId="21" fillId="39" borderId="72" xfId="0" applyNumberFormat="1" applyFont="1" applyFill="1" applyBorder="1" applyAlignment="1">
      <alignment horizontal="center" vertical="center"/>
    </xf>
    <xf numFmtId="167" fontId="21" fillId="41" borderId="72" xfId="0" applyNumberFormat="1" applyFont="1" applyFill="1" applyBorder="1" applyAlignment="1">
      <alignment horizontal="center" vertical="center"/>
    </xf>
    <xf numFmtId="167" fontId="21" fillId="45" borderId="72" xfId="0" applyNumberFormat="1" applyFont="1" applyFill="1" applyBorder="1" applyAlignment="1">
      <alignment horizontal="center" vertical="center"/>
    </xf>
    <xf numFmtId="167" fontId="87" fillId="19" borderId="73" xfId="0" applyNumberFormat="1" applyFont="1" applyFill="1" applyBorder="1" applyAlignment="1">
      <alignment horizontal="center" vertical="center" wrapText="1"/>
    </xf>
    <xf numFmtId="167" fontId="87" fillId="48" borderId="73" xfId="0" applyNumberFormat="1" applyFont="1" applyFill="1" applyBorder="1" applyAlignment="1">
      <alignment horizontal="center" vertical="center" wrapText="1"/>
    </xf>
    <xf numFmtId="167" fontId="94" fillId="19" borderId="74" xfId="0" applyNumberFormat="1" applyFont="1" applyFill="1" applyBorder="1" applyAlignment="1" applyProtection="1">
      <alignment vertical="center" wrapText="1"/>
      <protection locked="0"/>
    </xf>
    <xf numFmtId="167" fontId="94" fillId="19" borderId="75" xfId="0" applyNumberFormat="1" applyFont="1" applyFill="1" applyBorder="1" applyAlignment="1" applyProtection="1">
      <alignment vertical="center" wrapText="1"/>
      <protection locked="0"/>
    </xf>
    <xf numFmtId="167" fontId="94" fillId="48" borderId="74" xfId="0" applyNumberFormat="1" applyFont="1" applyFill="1" applyBorder="1" applyAlignment="1" applyProtection="1">
      <alignment vertical="center" wrapText="1"/>
      <protection locked="0"/>
    </xf>
    <xf numFmtId="167" fontId="94" fillId="48" borderId="75" xfId="0" applyNumberFormat="1" applyFont="1" applyFill="1" applyBorder="1" applyAlignment="1" applyProtection="1">
      <alignment vertical="center" wrapText="1"/>
      <protection locked="0"/>
    </xf>
    <xf numFmtId="0" fontId="11" fillId="0" borderId="0" xfId="0" applyFont="1" applyAlignment="1">
      <alignment horizontal="left"/>
    </xf>
    <xf numFmtId="0" fontId="118" fillId="0" borderId="0" xfId="0" applyFont="1"/>
    <xf numFmtId="0" fontId="1" fillId="0" borderId="0" xfId="4"/>
    <xf numFmtId="0" fontId="148" fillId="62" borderId="63" xfId="4" applyFont="1" applyFill="1" applyBorder="1"/>
    <xf numFmtId="0" fontId="148" fillId="62" borderId="63" xfId="4" applyFont="1" applyFill="1" applyBorder="1" applyAlignment="1">
      <alignment horizontal="center"/>
    </xf>
    <xf numFmtId="0" fontId="148" fillId="62" borderId="94" xfId="4" applyFont="1" applyFill="1" applyBorder="1" applyAlignment="1">
      <alignment horizontal="center"/>
    </xf>
    <xf numFmtId="0" fontId="154" fillId="0" borderId="95" xfId="4" applyFont="1" applyBorder="1" applyAlignment="1" applyProtection="1">
      <alignment vertical="center"/>
      <protection locked="0"/>
    </xf>
    <xf numFmtId="168" fontId="154" fillId="0" borderId="95" xfId="4" applyNumberFormat="1" applyFont="1" applyBorder="1" applyAlignment="1" applyProtection="1">
      <alignment horizontal="center" vertical="center"/>
      <protection locked="0"/>
    </xf>
    <xf numFmtId="169" fontId="154" fillId="0" borderId="95" xfId="4" applyNumberFormat="1" applyFont="1" applyBorder="1" applyAlignment="1" applyProtection="1">
      <alignment horizontal="center" vertical="center"/>
      <protection locked="0"/>
    </xf>
    <xf numFmtId="169" fontId="154" fillId="0" borderId="97" xfId="4" applyNumberFormat="1" applyFont="1" applyBorder="1" applyAlignment="1" applyProtection="1">
      <alignment horizontal="center" vertical="center"/>
      <protection locked="0"/>
    </xf>
    <xf numFmtId="169" fontId="154" fillId="0" borderId="98" xfId="4" applyNumberFormat="1" applyFont="1" applyBorder="1" applyAlignment="1">
      <alignment horizontal="center" vertical="center"/>
    </xf>
    <xf numFmtId="0" fontId="154" fillId="64" borderId="99" xfId="4" applyFont="1" applyFill="1" applyBorder="1" applyAlignment="1" applyProtection="1">
      <alignment vertical="center"/>
      <protection locked="0"/>
    </xf>
    <xf numFmtId="0" fontId="154" fillId="64" borderId="29" xfId="4" applyFont="1" applyFill="1" applyBorder="1" applyAlignment="1" applyProtection="1">
      <alignment vertical="center"/>
      <protection locked="0"/>
    </xf>
    <xf numFmtId="168" fontId="154" fillId="64" borderId="99" xfId="4" applyNumberFormat="1" applyFont="1" applyFill="1" applyBorder="1" applyAlignment="1" applyProtection="1">
      <alignment horizontal="center" vertical="center"/>
      <protection locked="0"/>
    </xf>
    <xf numFmtId="169" fontId="154" fillId="64" borderId="99" xfId="4" applyNumberFormat="1" applyFont="1" applyFill="1" applyBorder="1" applyAlignment="1" applyProtection="1">
      <alignment horizontal="center" vertical="center"/>
      <protection locked="0"/>
    </xf>
    <xf numFmtId="169" fontId="154" fillId="64" borderId="100" xfId="4" applyNumberFormat="1" applyFont="1" applyFill="1" applyBorder="1" applyAlignment="1" applyProtection="1">
      <alignment horizontal="center" vertical="center"/>
      <protection locked="0"/>
    </xf>
    <xf numFmtId="169" fontId="154" fillId="64" borderId="98" xfId="4" applyNumberFormat="1" applyFont="1" applyFill="1" applyBorder="1" applyAlignment="1">
      <alignment horizontal="center" vertical="center"/>
    </xf>
    <xf numFmtId="0" fontId="154" fillId="0" borderId="99" xfId="4" applyFont="1" applyBorder="1" applyAlignment="1" applyProtection="1">
      <alignment vertical="center"/>
      <protection locked="0"/>
    </xf>
    <xf numFmtId="0" fontId="154" fillId="0" borderId="29" xfId="4" applyFont="1" applyBorder="1" applyAlignment="1" applyProtection="1">
      <alignment vertical="center"/>
      <protection locked="0"/>
    </xf>
    <xf numFmtId="168" fontId="154" fillId="0" borderId="99" xfId="4" applyNumberFormat="1" applyFont="1" applyBorder="1" applyAlignment="1" applyProtection="1">
      <alignment horizontal="center" vertical="center"/>
      <protection locked="0"/>
    </xf>
    <xf numFmtId="169" fontId="154" fillId="0" borderId="99" xfId="4" applyNumberFormat="1" applyFont="1" applyBorder="1" applyAlignment="1" applyProtection="1">
      <alignment horizontal="center" vertical="center"/>
      <protection locked="0"/>
    </xf>
    <xf numFmtId="169" fontId="154" fillId="0" borderId="100" xfId="4" applyNumberFormat="1" applyFont="1" applyBorder="1" applyAlignment="1" applyProtection="1">
      <alignment horizontal="center" vertical="center"/>
      <protection locked="0"/>
    </xf>
    <xf numFmtId="0" fontId="154" fillId="64" borderId="102" xfId="4" applyFont="1" applyFill="1" applyBorder="1" applyAlignment="1" applyProtection="1">
      <alignment vertical="center"/>
      <protection locked="0"/>
    </xf>
    <xf numFmtId="0" fontId="154" fillId="64" borderId="103" xfId="4" applyFont="1" applyFill="1" applyBorder="1" applyAlignment="1" applyProtection="1">
      <alignment vertical="center"/>
      <protection locked="0"/>
    </xf>
    <xf numFmtId="168" fontId="154" fillId="64" borderId="102" xfId="4" applyNumberFormat="1" applyFont="1" applyFill="1" applyBorder="1" applyAlignment="1" applyProtection="1">
      <alignment horizontal="center" vertical="center"/>
      <protection locked="0"/>
    </xf>
    <xf numFmtId="169" fontId="154" fillId="64" borderId="102" xfId="4" applyNumberFormat="1" applyFont="1" applyFill="1" applyBorder="1" applyAlignment="1" applyProtection="1">
      <alignment horizontal="center" vertical="center"/>
      <protection locked="0"/>
    </xf>
    <xf numFmtId="169" fontId="154" fillId="64" borderId="104" xfId="4" applyNumberFormat="1" applyFont="1" applyFill="1" applyBorder="1" applyAlignment="1" applyProtection="1">
      <alignment horizontal="center" vertical="center"/>
      <protection locked="0"/>
    </xf>
    <xf numFmtId="169" fontId="154" fillId="64" borderId="105" xfId="4" applyNumberFormat="1" applyFont="1" applyFill="1" applyBorder="1" applyAlignment="1">
      <alignment horizontal="center" vertical="center"/>
    </xf>
    <xf numFmtId="0" fontId="154" fillId="0" borderId="107" xfId="4" applyFont="1" applyBorder="1" applyAlignment="1" applyProtection="1">
      <alignment vertical="center"/>
      <protection locked="0"/>
    </xf>
    <xf numFmtId="0" fontId="154" fillId="0" borderId="108" xfId="4" applyFont="1" applyBorder="1" applyAlignment="1" applyProtection="1">
      <alignment vertical="center"/>
      <protection locked="0"/>
    </xf>
    <xf numFmtId="168" fontId="154" fillId="0" borderId="107" xfId="4" applyNumberFormat="1" applyFont="1" applyBorder="1" applyAlignment="1" applyProtection="1">
      <alignment horizontal="center" vertical="center"/>
      <protection locked="0"/>
    </xf>
    <xf numFmtId="169" fontId="154" fillId="0" borderId="107" xfId="4" applyNumberFormat="1" applyFont="1" applyBorder="1" applyAlignment="1" applyProtection="1">
      <alignment horizontal="center" vertical="center"/>
      <protection locked="0"/>
    </xf>
    <xf numFmtId="169" fontId="154" fillId="0" borderId="109" xfId="4" applyNumberFormat="1" applyFont="1" applyBorder="1" applyAlignment="1" applyProtection="1">
      <alignment horizontal="center" vertical="center"/>
      <protection locked="0"/>
    </xf>
    <xf numFmtId="0" fontId="154" fillId="66" borderId="99" xfId="4" applyFont="1" applyFill="1" applyBorder="1" applyAlignment="1" applyProtection="1">
      <alignment vertical="center"/>
      <protection locked="0"/>
    </xf>
    <xf numFmtId="0" fontId="154" fillId="66" borderId="29" xfId="4" applyFont="1" applyFill="1" applyBorder="1" applyAlignment="1" applyProtection="1">
      <alignment vertical="center"/>
      <protection locked="0"/>
    </xf>
    <xf numFmtId="168" fontId="154" fillId="66" borderId="99" xfId="4" applyNumberFormat="1" applyFont="1" applyFill="1" applyBorder="1" applyAlignment="1" applyProtection="1">
      <alignment horizontal="center" vertical="center"/>
      <protection locked="0"/>
    </xf>
    <xf numFmtId="169" fontId="154" fillId="66" borderId="99" xfId="4" applyNumberFormat="1" applyFont="1" applyFill="1" applyBorder="1" applyAlignment="1" applyProtection="1">
      <alignment horizontal="center" vertical="center"/>
      <protection locked="0"/>
    </xf>
    <xf numFmtId="169" fontId="154" fillId="66" borderId="100" xfId="4" applyNumberFormat="1" applyFont="1" applyFill="1" applyBorder="1" applyAlignment="1" applyProtection="1">
      <alignment horizontal="center" vertical="center"/>
      <protection locked="0"/>
    </xf>
    <xf numFmtId="169" fontId="154" fillId="66" borderId="98" xfId="4" applyNumberFormat="1" applyFont="1" applyFill="1" applyBorder="1" applyAlignment="1">
      <alignment horizontal="center" vertical="center"/>
    </xf>
    <xf numFmtId="0" fontId="154" fillId="66" borderId="102" xfId="4" applyFont="1" applyFill="1" applyBorder="1" applyAlignment="1" applyProtection="1">
      <alignment vertical="center"/>
      <protection locked="0"/>
    </xf>
    <xf numFmtId="0" fontId="154" fillId="66" borderId="103" xfId="4" applyFont="1" applyFill="1" applyBorder="1" applyAlignment="1" applyProtection="1">
      <alignment vertical="center"/>
      <protection locked="0"/>
    </xf>
    <xf numFmtId="168" fontId="154" fillId="66" borderId="102" xfId="4" applyNumberFormat="1" applyFont="1" applyFill="1" applyBorder="1" applyAlignment="1" applyProtection="1">
      <alignment horizontal="center" vertical="center"/>
      <protection locked="0"/>
    </xf>
    <xf numFmtId="169" fontId="154" fillId="66" borderId="102" xfId="4" applyNumberFormat="1" applyFont="1" applyFill="1" applyBorder="1" applyAlignment="1" applyProtection="1">
      <alignment horizontal="center" vertical="center"/>
      <protection locked="0"/>
    </xf>
    <xf numFmtId="169" fontId="154" fillId="66" borderId="104" xfId="4" applyNumberFormat="1" applyFont="1" applyFill="1" applyBorder="1" applyAlignment="1" applyProtection="1">
      <alignment horizontal="center" vertical="center"/>
      <protection locked="0"/>
    </xf>
    <xf numFmtId="169" fontId="154" fillId="66" borderId="105" xfId="4" applyNumberFormat="1" applyFont="1" applyFill="1" applyBorder="1" applyAlignment="1">
      <alignment horizontal="center" vertical="center"/>
    </xf>
    <xf numFmtId="0" fontId="154" fillId="10" borderId="99" xfId="4" applyFont="1" applyFill="1" applyBorder="1" applyAlignment="1" applyProtection="1">
      <alignment vertical="center"/>
      <protection locked="0"/>
    </xf>
    <xf numFmtId="0" fontId="154" fillId="10" borderId="29" xfId="4" applyFont="1" applyFill="1" applyBorder="1" applyAlignment="1" applyProtection="1">
      <alignment vertical="center"/>
      <protection locked="0"/>
    </xf>
    <xf numFmtId="168" fontId="154" fillId="10" borderId="99" xfId="4" applyNumberFormat="1" applyFont="1" applyFill="1" applyBorder="1" applyAlignment="1" applyProtection="1">
      <alignment horizontal="center" vertical="center"/>
      <protection locked="0"/>
    </xf>
    <xf numFmtId="169" fontId="154" fillId="10" borderId="99" xfId="4" applyNumberFormat="1" applyFont="1" applyFill="1" applyBorder="1" applyAlignment="1" applyProtection="1">
      <alignment horizontal="center" vertical="center"/>
      <protection locked="0"/>
    </xf>
    <xf numFmtId="169" fontId="154" fillId="27" borderId="100" xfId="4" applyNumberFormat="1" applyFont="1" applyFill="1" applyBorder="1" applyAlignment="1" applyProtection="1">
      <alignment horizontal="center" vertical="center"/>
      <protection locked="0"/>
    </xf>
    <xf numFmtId="169" fontId="154" fillId="27" borderId="98" xfId="4" applyNumberFormat="1" applyFont="1" applyFill="1" applyBorder="1" applyAlignment="1">
      <alignment horizontal="center" vertical="center"/>
    </xf>
    <xf numFmtId="169" fontId="154" fillId="10" borderId="100" xfId="4" applyNumberFormat="1" applyFont="1" applyFill="1" applyBorder="1" applyAlignment="1" applyProtection="1">
      <alignment horizontal="center" vertical="center"/>
      <protection locked="0"/>
    </xf>
    <xf numFmtId="0" fontId="154" fillId="10" borderId="102" xfId="4" applyFont="1" applyFill="1" applyBorder="1" applyAlignment="1" applyProtection="1">
      <alignment vertical="center"/>
      <protection locked="0"/>
    </xf>
    <xf numFmtId="0" fontId="154" fillId="10" borderId="103" xfId="4" applyFont="1" applyFill="1" applyBorder="1" applyAlignment="1" applyProtection="1">
      <alignment vertical="center"/>
      <protection locked="0"/>
    </xf>
    <xf numFmtId="168" fontId="154" fillId="10" borderId="102" xfId="4" applyNumberFormat="1" applyFont="1" applyFill="1" applyBorder="1" applyAlignment="1" applyProtection="1">
      <alignment horizontal="center" vertical="center"/>
      <protection locked="0"/>
    </xf>
    <xf numFmtId="169" fontId="154" fillId="10" borderId="102" xfId="4" applyNumberFormat="1" applyFont="1" applyFill="1" applyBorder="1" applyAlignment="1" applyProtection="1">
      <alignment horizontal="center" vertical="center"/>
      <protection locked="0"/>
    </xf>
    <xf numFmtId="169" fontId="154" fillId="10" borderId="104" xfId="4" applyNumberFormat="1" applyFont="1" applyFill="1" applyBorder="1" applyAlignment="1" applyProtection="1">
      <alignment horizontal="center" vertical="center"/>
      <protection locked="0"/>
    </xf>
    <xf numFmtId="169" fontId="154" fillId="27" borderId="105" xfId="4" applyNumberFormat="1" applyFont="1" applyFill="1" applyBorder="1" applyAlignment="1">
      <alignment horizontal="center" vertical="center"/>
    </xf>
    <xf numFmtId="0" fontId="154" fillId="69" borderId="99" xfId="4" applyFont="1" applyFill="1" applyBorder="1" applyAlignment="1" applyProtection="1">
      <alignment vertical="center"/>
      <protection locked="0"/>
    </xf>
    <xf numFmtId="0" fontId="154" fillId="69" borderId="29" xfId="4" applyFont="1" applyFill="1" applyBorder="1" applyAlignment="1" applyProtection="1">
      <alignment vertical="center"/>
      <protection locked="0"/>
    </xf>
    <xf numFmtId="168" fontId="154" fillId="69" borderId="99" xfId="4" applyNumberFormat="1" applyFont="1" applyFill="1" applyBorder="1" applyAlignment="1" applyProtection="1">
      <alignment horizontal="center" vertical="center"/>
      <protection locked="0"/>
    </xf>
    <xf numFmtId="169" fontId="154" fillId="69" borderId="99" xfId="4" applyNumberFormat="1" applyFont="1" applyFill="1" applyBorder="1" applyAlignment="1" applyProtection="1">
      <alignment horizontal="center" vertical="center"/>
      <protection locked="0"/>
    </xf>
    <xf numFmtId="169" fontId="154" fillId="69" borderId="100" xfId="4" applyNumberFormat="1" applyFont="1" applyFill="1" applyBorder="1" applyAlignment="1" applyProtection="1">
      <alignment horizontal="center" vertical="center"/>
      <protection locked="0"/>
    </xf>
    <xf numFmtId="169" fontId="154" fillId="69" borderId="98" xfId="4" applyNumberFormat="1" applyFont="1" applyFill="1" applyBorder="1" applyAlignment="1">
      <alignment horizontal="center" vertical="center"/>
    </xf>
    <xf numFmtId="0" fontId="154" fillId="69" borderId="102" xfId="4" applyFont="1" applyFill="1" applyBorder="1" applyAlignment="1" applyProtection="1">
      <alignment vertical="center"/>
      <protection locked="0"/>
    </xf>
    <xf numFmtId="0" fontId="154" fillId="69" borderId="103" xfId="4" applyFont="1" applyFill="1" applyBorder="1" applyAlignment="1" applyProtection="1">
      <alignment vertical="center"/>
      <protection locked="0"/>
    </xf>
    <xf numFmtId="168" fontId="154" fillId="69" borderId="102" xfId="4" applyNumberFormat="1" applyFont="1" applyFill="1" applyBorder="1" applyAlignment="1" applyProtection="1">
      <alignment horizontal="center" vertical="center"/>
      <protection locked="0"/>
    </xf>
    <xf numFmtId="169" fontId="154" fillId="69" borderId="102" xfId="4" applyNumberFormat="1" applyFont="1" applyFill="1" applyBorder="1" applyAlignment="1" applyProtection="1">
      <alignment horizontal="center" vertical="center"/>
      <protection locked="0"/>
    </xf>
    <xf numFmtId="169" fontId="154" fillId="69" borderId="104" xfId="4" applyNumberFormat="1" applyFont="1" applyFill="1" applyBorder="1" applyAlignment="1" applyProtection="1">
      <alignment horizontal="center" vertical="center"/>
      <protection locked="0"/>
    </xf>
    <xf numFmtId="169" fontId="154" fillId="69" borderId="105" xfId="4" applyNumberFormat="1" applyFont="1" applyFill="1" applyBorder="1" applyAlignment="1">
      <alignment horizontal="center" vertical="center"/>
    </xf>
    <xf numFmtId="0" fontId="154" fillId="71" borderId="99" xfId="4" applyFont="1" applyFill="1" applyBorder="1" applyAlignment="1" applyProtection="1">
      <alignment vertical="center"/>
      <protection locked="0"/>
    </xf>
    <xf numFmtId="0" fontId="154" fillId="71" borderId="29" xfId="4" applyFont="1" applyFill="1" applyBorder="1" applyAlignment="1" applyProtection="1">
      <alignment vertical="center"/>
      <protection locked="0"/>
    </xf>
    <xf numFmtId="168" fontId="154" fillId="71" borderId="99" xfId="4" applyNumberFormat="1" applyFont="1" applyFill="1" applyBorder="1" applyAlignment="1" applyProtection="1">
      <alignment horizontal="center" vertical="center"/>
      <protection locked="0"/>
    </xf>
    <xf numFmtId="169" fontId="154" fillId="71" borderId="99" xfId="4" applyNumberFormat="1" applyFont="1" applyFill="1" applyBorder="1" applyAlignment="1" applyProtection="1">
      <alignment horizontal="center" vertical="center"/>
      <protection locked="0"/>
    </xf>
    <xf numFmtId="169" fontId="154" fillId="71" borderId="100" xfId="4" applyNumberFormat="1" applyFont="1" applyFill="1" applyBorder="1" applyAlignment="1" applyProtection="1">
      <alignment horizontal="center" vertical="center"/>
      <protection locked="0"/>
    </xf>
    <xf numFmtId="169" fontId="154" fillId="71" borderId="98" xfId="4" applyNumberFormat="1" applyFont="1" applyFill="1" applyBorder="1" applyAlignment="1">
      <alignment horizontal="center" vertical="center"/>
    </xf>
    <xf numFmtId="0" fontId="154" fillId="71" borderId="102" xfId="4" applyFont="1" applyFill="1" applyBorder="1" applyAlignment="1" applyProtection="1">
      <alignment vertical="center"/>
      <protection locked="0"/>
    </xf>
    <xf numFmtId="0" fontId="154" fillId="71" borderId="103" xfId="4" applyFont="1" applyFill="1" applyBorder="1" applyAlignment="1" applyProtection="1">
      <alignment vertical="center"/>
      <protection locked="0"/>
    </xf>
    <xf numFmtId="168" fontId="154" fillId="71" borderId="102" xfId="4" applyNumberFormat="1" applyFont="1" applyFill="1" applyBorder="1" applyAlignment="1" applyProtection="1">
      <alignment horizontal="center" vertical="center"/>
      <protection locked="0"/>
    </xf>
    <xf numFmtId="169" fontId="154" fillId="71" borderId="102" xfId="4" applyNumberFormat="1" applyFont="1" applyFill="1" applyBorder="1" applyAlignment="1" applyProtection="1">
      <alignment horizontal="center" vertical="center"/>
      <protection locked="0"/>
    </xf>
    <xf numFmtId="169" fontId="154" fillId="71" borderId="104" xfId="4" applyNumberFormat="1" applyFont="1" applyFill="1" applyBorder="1" applyAlignment="1" applyProtection="1">
      <alignment horizontal="center" vertical="center"/>
      <protection locked="0"/>
    </xf>
    <xf numFmtId="169" fontId="1" fillId="0" borderId="111" xfId="4" applyNumberFormat="1" applyBorder="1" applyAlignment="1">
      <alignment horizontal="center" vertical="center"/>
    </xf>
    <xf numFmtId="0" fontId="154" fillId="0" borderId="96" xfId="4" applyFont="1" applyBorder="1" applyAlignment="1" applyProtection="1">
      <alignment vertical="center" wrapText="1"/>
      <protection locked="0"/>
    </xf>
    <xf numFmtId="165" fontId="88" fillId="45" borderId="0" xfId="1" applyFont="1" applyFill="1" applyBorder="1" applyAlignment="1" applyProtection="1">
      <alignment horizontal="center" vertical="center" wrapText="1"/>
    </xf>
    <xf numFmtId="0" fontId="87" fillId="53" borderId="6" xfId="0" applyFont="1" applyFill="1" applyBorder="1"/>
    <xf numFmtId="0" fontId="87" fillId="54" borderId="6" xfId="0" applyFont="1" applyFill="1" applyBorder="1"/>
    <xf numFmtId="0" fontId="87" fillId="52" borderId="6" xfId="0" applyFont="1" applyFill="1" applyBorder="1"/>
    <xf numFmtId="0" fontId="87" fillId="52" borderId="83" xfId="0" applyFont="1" applyFill="1" applyBorder="1"/>
    <xf numFmtId="0" fontId="4" fillId="3" borderId="30" xfId="0" applyFont="1" applyFill="1" applyBorder="1" applyAlignment="1">
      <alignment horizontal="center" vertical="center" wrapText="1"/>
    </xf>
    <xf numFmtId="0" fontId="5" fillId="2" borderId="0" xfId="0" applyFont="1" applyFill="1" applyAlignment="1">
      <alignment horizontal="center" vertical="center"/>
    </xf>
    <xf numFmtId="0" fontId="7" fillId="0" borderId="80" xfId="0" applyFont="1" applyBorder="1" applyAlignment="1">
      <alignment horizontal="center" vertical="center" wrapText="1"/>
    </xf>
    <xf numFmtId="0" fontId="7" fillId="0" borderId="52" xfId="0" applyFont="1" applyBorder="1" applyAlignment="1">
      <alignment horizontal="center" vertical="center" wrapText="1"/>
    </xf>
    <xf numFmtId="0" fontId="7" fillId="0" borderId="53" xfId="0" applyFont="1" applyBorder="1" applyAlignment="1">
      <alignment horizontal="center" vertical="center" wrapText="1"/>
    </xf>
    <xf numFmtId="0" fontId="7" fillId="0" borderId="81"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54" xfId="0" applyFont="1" applyBorder="1" applyAlignment="1">
      <alignment horizontal="center" vertical="center" wrapText="1"/>
    </xf>
    <xf numFmtId="0" fontId="7" fillId="0" borderId="82" xfId="0" applyFont="1" applyBorder="1" applyAlignment="1">
      <alignment horizontal="center" vertical="center" wrapText="1"/>
    </xf>
    <xf numFmtId="0" fontId="7" fillId="0" borderId="55" xfId="0" applyFont="1" applyBorder="1" applyAlignment="1">
      <alignment horizontal="center" vertical="center" wrapText="1"/>
    </xf>
    <xf numFmtId="0" fontId="7" fillId="0" borderId="56" xfId="0" applyFont="1" applyBorder="1" applyAlignment="1">
      <alignment horizontal="center" vertical="center" wrapText="1"/>
    </xf>
    <xf numFmtId="0" fontId="13" fillId="39" borderId="19" xfId="0" applyFont="1" applyFill="1" applyBorder="1" applyAlignment="1" applyProtection="1">
      <alignment horizontal="center" vertical="center" wrapText="1"/>
      <protection locked="0"/>
    </xf>
    <xf numFmtId="0" fontId="13" fillId="39" borderId="10" xfId="0" applyFont="1" applyFill="1" applyBorder="1" applyAlignment="1" applyProtection="1">
      <alignment horizontal="center" vertical="center" wrapText="1"/>
      <protection locked="0"/>
    </xf>
    <xf numFmtId="0" fontId="13" fillId="39" borderId="90" xfId="0" applyFont="1" applyFill="1" applyBorder="1" applyAlignment="1" applyProtection="1">
      <alignment horizontal="center" vertical="center" wrapText="1"/>
      <protection locked="0"/>
    </xf>
    <xf numFmtId="0" fontId="13" fillId="41" borderId="19" xfId="0" applyFont="1" applyFill="1" applyBorder="1" applyAlignment="1" applyProtection="1">
      <alignment horizontal="center" vertical="center" wrapText="1"/>
      <protection locked="0"/>
    </xf>
    <xf numFmtId="0" fontId="13" fillId="41" borderId="10" xfId="0" applyFont="1" applyFill="1" applyBorder="1" applyAlignment="1" applyProtection="1">
      <alignment horizontal="center" vertical="center" wrapText="1"/>
      <protection locked="0"/>
    </xf>
    <xf numFmtId="0" fontId="13" fillId="41" borderId="90" xfId="0" applyFont="1" applyFill="1" applyBorder="1" applyAlignment="1" applyProtection="1">
      <alignment horizontal="center" vertical="center" wrapText="1"/>
      <protection locked="0"/>
    </xf>
    <xf numFmtId="0" fontId="13" fillId="45" borderId="19" xfId="0" applyFont="1" applyFill="1" applyBorder="1" applyAlignment="1" applyProtection="1">
      <alignment horizontal="center" vertical="center" wrapText="1"/>
      <protection locked="0"/>
    </xf>
    <xf numFmtId="0" fontId="13" fillId="45" borderId="10" xfId="0" applyFont="1" applyFill="1" applyBorder="1" applyAlignment="1" applyProtection="1">
      <alignment horizontal="center" vertical="center" wrapText="1"/>
      <protection locked="0"/>
    </xf>
    <xf numFmtId="0" fontId="13" fillId="45" borderId="90" xfId="0" applyFont="1" applyFill="1" applyBorder="1" applyAlignment="1" applyProtection="1">
      <alignment horizontal="center" vertical="center" wrapText="1"/>
      <protection locked="0"/>
    </xf>
    <xf numFmtId="0" fontId="99" fillId="16" borderId="60" xfId="0" applyFont="1" applyFill="1" applyBorder="1" applyAlignment="1" applyProtection="1">
      <alignment vertical="center" wrapText="1"/>
      <protection locked="0"/>
    </xf>
    <xf numFmtId="0" fontId="99" fillId="16" borderId="61" xfId="0" applyFont="1" applyFill="1" applyBorder="1" applyAlignment="1" applyProtection="1">
      <alignment vertical="center" wrapText="1"/>
      <protection locked="0"/>
    </xf>
    <xf numFmtId="0" fontId="100" fillId="14" borderId="58" xfId="0" applyFont="1" applyFill="1" applyBorder="1" applyAlignment="1">
      <alignment horizontal="center" vertical="center" textRotation="90" wrapText="1"/>
    </xf>
    <xf numFmtId="0" fontId="100" fillId="14" borderId="63" xfId="0" applyFont="1" applyFill="1" applyBorder="1" applyAlignment="1">
      <alignment horizontal="center" vertical="center" textRotation="90" wrapText="1"/>
    </xf>
    <xf numFmtId="0" fontId="100" fillId="14" borderId="62" xfId="0" applyFont="1" applyFill="1" applyBorder="1" applyAlignment="1">
      <alignment horizontal="center" vertical="center" textRotation="90" wrapText="1"/>
    </xf>
    <xf numFmtId="0" fontId="99" fillId="9" borderId="60" xfId="0" applyFont="1" applyFill="1" applyBorder="1" applyAlignment="1" applyProtection="1">
      <alignment vertical="center" wrapText="1"/>
      <protection locked="0"/>
    </xf>
    <xf numFmtId="0" fontId="99" fillId="9" borderId="61" xfId="0" applyFont="1" applyFill="1" applyBorder="1" applyAlignment="1" applyProtection="1">
      <alignment vertical="center" wrapText="1"/>
      <protection locked="0"/>
    </xf>
    <xf numFmtId="0" fontId="100" fillId="14" borderId="58" xfId="0" applyFont="1" applyFill="1" applyBorder="1" applyAlignment="1">
      <alignment horizontal="center" vertical="center" textRotation="90"/>
    </xf>
    <xf numFmtId="0" fontId="100" fillId="14" borderId="63" xfId="0" applyFont="1" applyFill="1" applyBorder="1" applyAlignment="1">
      <alignment horizontal="center" vertical="center" textRotation="90"/>
    </xf>
    <xf numFmtId="0" fontId="100" fillId="14" borderId="62" xfId="0" applyFont="1" applyFill="1" applyBorder="1" applyAlignment="1">
      <alignment horizontal="center" vertical="center" textRotation="90"/>
    </xf>
    <xf numFmtId="0" fontId="98" fillId="0" borderId="0" xfId="0" applyFont="1" applyAlignment="1">
      <alignment horizontal="center" vertical="center"/>
    </xf>
    <xf numFmtId="0" fontId="0" fillId="0" borderId="0" xfId="0" applyAlignment="1">
      <alignment vertical="center" wrapText="1"/>
    </xf>
    <xf numFmtId="14" fontId="0" fillId="58" borderId="40" xfId="0" applyNumberFormat="1" applyFill="1" applyBorder="1" applyAlignment="1" applyProtection="1">
      <alignment vertical="center"/>
      <protection locked="0"/>
    </xf>
    <xf numFmtId="0" fontId="0" fillId="58" borderId="41" xfId="0" applyFill="1" applyBorder="1" applyAlignment="1" applyProtection="1">
      <alignment vertical="center"/>
      <protection locked="0"/>
    </xf>
    <xf numFmtId="0" fontId="0" fillId="58" borderId="42" xfId="0" applyFill="1" applyBorder="1" applyAlignment="1" applyProtection="1">
      <alignment vertical="center"/>
      <protection locked="0"/>
    </xf>
    <xf numFmtId="14" fontId="0" fillId="48" borderId="40" xfId="0" applyNumberFormat="1" applyFill="1" applyBorder="1" applyAlignment="1" applyProtection="1">
      <alignment vertical="center"/>
      <protection locked="0"/>
    </xf>
    <xf numFmtId="0" fontId="0" fillId="48" borderId="41" xfId="0" applyFill="1" applyBorder="1" applyAlignment="1" applyProtection="1">
      <alignment vertical="center"/>
      <protection locked="0"/>
    </xf>
    <xf numFmtId="0" fontId="0" fillId="48" borderId="42" xfId="0" applyFill="1" applyBorder="1" applyAlignment="1" applyProtection="1">
      <alignment vertical="center"/>
      <protection locked="0"/>
    </xf>
    <xf numFmtId="14" fontId="0" fillId="5" borderId="40" xfId="0" applyNumberFormat="1" applyFill="1" applyBorder="1" applyAlignment="1" applyProtection="1">
      <alignment vertical="center"/>
      <protection locked="0"/>
    </xf>
    <xf numFmtId="0" fontId="0" fillId="5" borderId="41" xfId="0" applyFill="1" applyBorder="1" applyAlignment="1" applyProtection="1">
      <alignment vertical="center"/>
      <protection locked="0"/>
    </xf>
    <xf numFmtId="0" fontId="0" fillId="5" borderId="42" xfId="0" applyFill="1" applyBorder="1" applyAlignment="1" applyProtection="1">
      <alignment vertical="center"/>
      <protection locked="0"/>
    </xf>
    <xf numFmtId="0" fontId="0" fillId="60" borderId="24" xfId="0" applyFill="1" applyBorder="1" applyAlignment="1" applyProtection="1">
      <alignment horizontal="left" vertical="top" wrapText="1"/>
      <protection locked="0"/>
    </xf>
    <xf numFmtId="0" fontId="0" fillId="60" borderId="45" xfId="0" applyFill="1" applyBorder="1" applyAlignment="1" applyProtection="1">
      <alignment vertical="top" wrapText="1"/>
      <protection locked="0"/>
    </xf>
    <xf numFmtId="0" fontId="0" fillId="60" borderId="46" xfId="0" applyFill="1" applyBorder="1" applyAlignment="1" applyProtection="1">
      <alignment vertical="top" wrapText="1"/>
      <protection locked="0"/>
    </xf>
    <xf numFmtId="0" fontId="0" fillId="60" borderId="47" xfId="0" applyFill="1" applyBorder="1" applyAlignment="1" applyProtection="1">
      <alignment vertical="top" wrapText="1"/>
      <protection locked="0"/>
    </xf>
    <xf numFmtId="0" fontId="0" fillId="10" borderId="24" xfId="0" applyFill="1" applyBorder="1" applyAlignment="1" applyProtection="1">
      <alignment horizontal="left" vertical="top" wrapText="1"/>
      <protection locked="0"/>
    </xf>
    <xf numFmtId="0" fontId="0" fillId="10" borderId="45" xfId="0" applyFill="1" applyBorder="1" applyAlignment="1" applyProtection="1">
      <alignment vertical="top" wrapText="1"/>
      <protection locked="0"/>
    </xf>
    <xf numFmtId="0" fontId="0" fillId="10" borderId="46" xfId="0" applyFill="1" applyBorder="1" applyAlignment="1" applyProtection="1">
      <alignment vertical="top" wrapText="1"/>
      <protection locked="0"/>
    </xf>
    <xf numFmtId="0" fontId="0" fillId="10" borderId="47" xfId="0" applyFill="1" applyBorder="1" applyAlignment="1" applyProtection="1">
      <alignment vertical="top" wrapText="1"/>
      <protection locked="0"/>
    </xf>
    <xf numFmtId="0" fontId="110" fillId="19" borderId="0" xfId="0" applyFont="1" applyFill="1" applyAlignment="1" applyProtection="1">
      <alignment horizontal="justify" vertical="top" wrapText="1"/>
      <protection hidden="1"/>
    </xf>
    <xf numFmtId="0" fontId="99" fillId="16" borderId="38" xfId="0" applyFont="1" applyFill="1" applyBorder="1" applyAlignment="1" applyProtection="1">
      <alignment horizontal="left" vertical="center"/>
      <protection hidden="1"/>
    </xf>
    <xf numFmtId="0" fontId="100" fillId="14" borderId="38" xfId="0" applyFont="1" applyFill="1" applyBorder="1" applyAlignment="1" applyProtection="1">
      <alignment horizontal="center" vertical="center" textRotation="90" wrapText="1"/>
      <protection hidden="1"/>
    </xf>
    <xf numFmtId="0" fontId="99" fillId="9" borderId="38" xfId="0" applyFont="1" applyFill="1" applyBorder="1" applyAlignment="1" applyProtection="1">
      <alignment horizontal="left" vertical="center"/>
      <protection hidden="1"/>
    </xf>
    <xf numFmtId="0" fontId="111" fillId="7" borderId="0" xfId="0" applyFont="1" applyFill="1" applyAlignment="1" applyProtection="1">
      <alignment horizontal="center" vertical="center" textRotation="90"/>
      <protection hidden="1"/>
    </xf>
    <xf numFmtId="14" fontId="108" fillId="19" borderId="0" xfId="0" applyNumberFormat="1" applyFont="1" applyFill="1" applyAlignment="1" applyProtection="1">
      <alignment horizontal="center" vertical="center" wrapText="1"/>
      <protection hidden="1"/>
    </xf>
    <xf numFmtId="0" fontId="108" fillId="19" borderId="0" xfId="0" applyFont="1" applyFill="1" applyAlignment="1" applyProtection="1">
      <alignment horizontal="right" vertical="center" wrapText="1"/>
      <protection hidden="1"/>
    </xf>
    <xf numFmtId="0" fontId="83" fillId="23" borderId="0" xfId="0" applyFont="1" applyFill="1" applyAlignment="1" applyProtection="1">
      <alignment horizontal="center" vertical="center"/>
      <protection hidden="1"/>
    </xf>
    <xf numFmtId="0" fontId="125" fillId="30" borderId="0" xfId="0" applyFont="1" applyFill="1" applyAlignment="1" applyProtection="1">
      <alignment vertical="top"/>
      <protection hidden="1"/>
    </xf>
    <xf numFmtId="0" fontId="105" fillId="32" borderId="0" xfId="0" applyFont="1" applyFill="1" applyAlignment="1" applyProtection="1">
      <alignment vertical="top"/>
      <protection hidden="1"/>
    </xf>
    <xf numFmtId="0" fontId="120" fillId="31" borderId="0" xfId="0" applyFont="1" applyFill="1" applyAlignment="1" applyProtection="1">
      <alignment horizontal="center" vertical="center" wrapText="1"/>
      <protection hidden="1"/>
    </xf>
    <xf numFmtId="0" fontId="120" fillId="31" borderId="69" xfId="0" applyFont="1" applyFill="1" applyBorder="1" applyAlignment="1" applyProtection="1">
      <alignment horizontal="center" vertical="center" wrapText="1"/>
      <protection hidden="1"/>
    </xf>
    <xf numFmtId="0" fontId="125" fillId="32" borderId="0" xfId="0" applyFont="1" applyFill="1" applyAlignment="1" applyProtection="1">
      <alignment vertical="top" wrapText="1"/>
      <protection hidden="1"/>
    </xf>
    <xf numFmtId="0" fontId="125" fillId="32" borderId="0" xfId="0" applyFont="1" applyFill="1" applyAlignment="1" applyProtection="1">
      <alignment vertical="top"/>
      <protection hidden="1"/>
    </xf>
    <xf numFmtId="0" fontId="105" fillId="0" borderId="31" xfId="0" applyFont="1" applyBorder="1" applyAlignment="1" applyProtection="1">
      <alignment horizontal="center" vertical="center"/>
      <protection hidden="1"/>
    </xf>
    <xf numFmtId="0" fontId="105" fillId="0" borderId="32" xfId="0" applyFont="1" applyBorder="1" applyAlignment="1" applyProtection="1">
      <alignment horizontal="center" vertical="center"/>
      <protection hidden="1"/>
    </xf>
    <xf numFmtId="0" fontId="105" fillId="0" borderId="33" xfId="0" applyFont="1" applyBorder="1" applyAlignment="1" applyProtection="1">
      <alignment horizontal="center" vertical="center"/>
      <protection hidden="1"/>
    </xf>
    <xf numFmtId="0" fontId="99" fillId="28" borderId="38" xfId="0" applyFont="1" applyFill="1" applyBorder="1" applyAlignment="1" applyProtection="1">
      <alignment horizontal="left" vertical="center"/>
      <protection hidden="1"/>
    </xf>
    <xf numFmtId="0" fontId="103" fillId="0" borderId="0" xfId="0" applyFont="1" applyAlignment="1" applyProtection="1">
      <alignment horizontal="center" vertical="center"/>
      <protection hidden="1"/>
    </xf>
    <xf numFmtId="0" fontId="125" fillId="28" borderId="0" xfId="0" applyFont="1" applyFill="1" applyAlignment="1" applyProtection="1">
      <alignment vertical="top" wrapText="1"/>
      <protection hidden="1"/>
    </xf>
    <xf numFmtId="0" fontId="110" fillId="18" borderId="0" xfId="0" applyFont="1" applyFill="1" applyAlignment="1" applyProtection="1">
      <alignment horizontal="justify" vertical="top" wrapText="1"/>
      <protection hidden="1"/>
    </xf>
    <xf numFmtId="0" fontId="110" fillId="5" borderId="0" xfId="0" applyFont="1" applyFill="1" applyAlignment="1" applyProtection="1">
      <alignment horizontal="justify" vertical="top" wrapText="1"/>
      <protection hidden="1"/>
    </xf>
    <xf numFmtId="0" fontId="111" fillId="26" borderId="0" xfId="0" applyFont="1" applyFill="1" applyAlignment="1" applyProtection="1">
      <alignment horizontal="center" vertical="center" textRotation="90"/>
      <protection hidden="1"/>
    </xf>
    <xf numFmtId="0" fontId="111" fillId="8" borderId="0" xfId="0" applyFont="1" applyFill="1" applyAlignment="1" applyProtection="1">
      <alignment horizontal="center" vertical="center" textRotation="90"/>
      <protection hidden="1"/>
    </xf>
    <xf numFmtId="14" fontId="108" fillId="5" borderId="0" xfId="0" applyNumberFormat="1" applyFont="1" applyFill="1" applyAlignment="1" applyProtection="1">
      <alignment horizontal="center" vertical="center" wrapText="1"/>
      <protection hidden="1"/>
    </xf>
    <xf numFmtId="14" fontId="108" fillId="18" borderId="0" xfId="0" applyNumberFormat="1" applyFont="1" applyFill="1" applyAlignment="1" applyProtection="1">
      <alignment horizontal="center" vertical="center" wrapText="1"/>
      <protection hidden="1"/>
    </xf>
    <xf numFmtId="0" fontId="96" fillId="18" borderId="0" xfId="0" applyFont="1" applyFill="1" applyAlignment="1" applyProtection="1">
      <alignment horizontal="right" vertical="center" wrapText="1"/>
      <protection hidden="1"/>
    </xf>
    <xf numFmtId="0" fontId="108" fillId="5" borderId="0" xfId="0" applyFont="1" applyFill="1" applyAlignment="1" applyProtection="1">
      <alignment horizontal="right" vertical="center" wrapText="1"/>
      <protection hidden="1"/>
    </xf>
    <xf numFmtId="0" fontId="86" fillId="15" borderId="0" xfId="0" applyFont="1" applyFill="1" applyAlignment="1" applyProtection="1">
      <alignment horizontal="left" vertical="top"/>
      <protection hidden="1"/>
    </xf>
    <xf numFmtId="0" fontId="86" fillId="15" borderId="37" xfId="0" applyFont="1" applyFill="1" applyBorder="1" applyAlignment="1" applyProtection="1">
      <alignment horizontal="left" vertical="top"/>
      <protection hidden="1"/>
    </xf>
    <xf numFmtId="0" fontId="83" fillId="17" borderId="0" xfId="0" applyFont="1" applyFill="1" applyAlignment="1" applyProtection="1">
      <alignment horizontal="center" vertical="center"/>
      <protection hidden="1"/>
    </xf>
    <xf numFmtId="0" fontId="100" fillId="14" borderId="38" xfId="0" applyFont="1" applyFill="1" applyBorder="1" applyAlignment="1" applyProtection="1">
      <alignment horizontal="center" vertical="center" textRotation="90"/>
      <protection hidden="1"/>
    </xf>
    <xf numFmtId="0" fontId="99" fillId="9" borderId="38" xfId="0" applyFont="1" applyFill="1" applyBorder="1" applyAlignment="1" applyProtection="1">
      <alignment vertical="center"/>
      <protection hidden="1"/>
    </xf>
    <xf numFmtId="0" fontId="120" fillId="27" borderId="0" xfId="0" applyFont="1" applyFill="1" applyAlignment="1" applyProtection="1">
      <alignment horizontal="center" vertical="center"/>
      <protection hidden="1"/>
    </xf>
    <xf numFmtId="0" fontId="120" fillId="27" borderId="69" xfId="0" applyFont="1" applyFill="1" applyBorder="1" applyAlignment="1" applyProtection="1">
      <alignment horizontal="center" vertical="center"/>
      <protection hidden="1"/>
    </xf>
    <xf numFmtId="0" fontId="120" fillId="29" borderId="0" xfId="0" applyFont="1" applyFill="1" applyAlignment="1" applyProtection="1">
      <alignment horizontal="center" vertical="center" wrapText="1"/>
      <protection hidden="1"/>
    </xf>
    <xf numFmtId="0" fontId="120" fillId="29" borderId="69" xfId="0" applyFont="1" applyFill="1" applyBorder="1" applyAlignment="1" applyProtection="1">
      <alignment horizontal="center" vertical="center" wrapText="1"/>
      <protection hidden="1"/>
    </xf>
    <xf numFmtId="0" fontId="83" fillId="20" borderId="0" xfId="0" applyFont="1" applyFill="1" applyAlignment="1" applyProtection="1">
      <alignment vertical="center"/>
      <protection hidden="1"/>
    </xf>
    <xf numFmtId="0" fontId="106" fillId="0" borderId="31" xfId="0" applyFont="1" applyBorder="1" applyAlignment="1" applyProtection="1">
      <alignment horizontal="center" vertical="center"/>
      <protection hidden="1"/>
    </xf>
    <xf numFmtId="0" fontId="106" fillId="0" borderId="32" xfId="0" applyFont="1" applyBorder="1" applyAlignment="1" applyProtection="1">
      <alignment horizontal="center" vertical="center"/>
      <protection hidden="1"/>
    </xf>
    <xf numFmtId="0" fontId="106" fillId="0" borderId="33" xfId="0" applyFont="1" applyBorder="1" applyAlignment="1" applyProtection="1">
      <alignment horizontal="center" vertical="center"/>
      <protection hidden="1"/>
    </xf>
    <xf numFmtId="0" fontId="91"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0" fontId="32" fillId="0" borderId="0" xfId="0" applyFont="1" applyAlignment="1" applyProtection="1">
      <alignment horizontal="left" vertical="top" wrapText="1"/>
      <protection hidden="1"/>
    </xf>
    <xf numFmtId="165" fontId="32" fillId="0" borderId="0" xfId="1" applyFont="1" applyFill="1" applyBorder="1" applyAlignment="1" applyProtection="1">
      <alignment horizontal="left" vertical="top" wrapText="1"/>
      <protection hidden="1"/>
    </xf>
    <xf numFmtId="0" fontId="9" fillId="2" borderId="3" xfId="0" applyFont="1" applyFill="1" applyBorder="1" applyAlignment="1" applyProtection="1">
      <alignment horizontal="center" vertical="center"/>
      <protection hidden="1"/>
    </xf>
    <xf numFmtId="0" fontId="9" fillId="2" borderId="10" xfId="0" applyFont="1" applyFill="1" applyBorder="1" applyAlignment="1" applyProtection="1">
      <alignment horizontal="center" vertical="center"/>
      <protection hidden="1"/>
    </xf>
    <xf numFmtId="0" fontId="9" fillId="2" borderId="15" xfId="0" applyFont="1" applyFill="1" applyBorder="1" applyAlignment="1" applyProtection="1">
      <alignment horizontal="center" vertical="center"/>
      <protection hidden="1"/>
    </xf>
    <xf numFmtId="0" fontId="89" fillId="0" borderId="0" xfId="0" applyFont="1" applyAlignment="1" applyProtection="1">
      <alignment horizontal="center" vertical="center"/>
      <protection hidden="1"/>
    </xf>
    <xf numFmtId="0" fontId="86" fillId="0" borderId="0" xfId="0" applyFont="1" applyAlignment="1" applyProtection="1">
      <alignment horizontal="center" vertical="center"/>
      <protection hidden="1"/>
    </xf>
    <xf numFmtId="166" fontId="94" fillId="10" borderId="0" xfId="0" applyNumberFormat="1" applyFont="1" applyFill="1" applyAlignment="1" applyProtection="1">
      <alignment horizontal="left" vertical="center"/>
      <protection hidden="1"/>
    </xf>
    <xf numFmtId="0" fontId="0" fillId="0" borderId="0" xfId="0" applyAlignment="1" applyProtection="1">
      <alignment vertical="center"/>
      <protection hidden="1"/>
    </xf>
    <xf numFmtId="0" fontId="32" fillId="0" borderId="0" xfId="0" applyFont="1" applyAlignment="1" applyProtection="1">
      <alignment horizontal="left" vertical="center" wrapText="1"/>
      <protection hidden="1"/>
    </xf>
    <xf numFmtId="0" fontId="28" fillId="2" borderId="3" xfId="0" applyFont="1" applyFill="1" applyBorder="1" applyAlignment="1" applyProtection="1">
      <alignment horizontal="center" vertical="center"/>
      <protection hidden="1"/>
    </xf>
    <xf numFmtId="0" fontId="28" fillId="2" borderId="10" xfId="0" applyFont="1" applyFill="1" applyBorder="1" applyAlignment="1" applyProtection="1">
      <alignment horizontal="center" vertical="center"/>
      <protection hidden="1"/>
    </xf>
    <xf numFmtId="0" fontId="28" fillId="2" borderId="15" xfId="0" applyFont="1" applyFill="1" applyBorder="1" applyAlignment="1" applyProtection="1">
      <alignment horizontal="center" vertical="center"/>
      <protection hidden="1"/>
    </xf>
    <xf numFmtId="0" fontId="52" fillId="0" borderId="3" xfId="0" applyFont="1" applyBorder="1" applyAlignment="1" applyProtection="1">
      <alignment horizontal="left" vertical="top" wrapText="1"/>
      <protection hidden="1"/>
    </xf>
    <xf numFmtId="0" fontId="52" fillId="0" borderId="10" xfId="0" applyFont="1" applyBorder="1" applyAlignment="1" applyProtection="1">
      <alignment horizontal="left" vertical="top" wrapText="1"/>
      <protection hidden="1"/>
    </xf>
    <xf numFmtId="0" fontId="52" fillId="0" borderId="15" xfId="0" applyFont="1" applyBorder="1" applyAlignment="1" applyProtection="1">
      <alignment horizontal="left" vertical="top" wrapText="1"/>
      <protection hidden="1"/>
    </xf>
    <xf numFmtId="0" fontId="83" fillId="21" borderId="0" xfId="0" applyFont="1" applyFill="1" applyAlignment="1" applyProtection="1">
      <alignment horizontal="center" vertical="center" wrapText="1"/>
      <protection hidden="1"/>
    </xf>
    <xf numFmtId="0" fontId="66" fillId="0" borderId="0" xfId="0" applyFont="1" applyAlignment="1">
      <alignment horizontal="center"/>
    </xf>
    <xf numFmtId="0" fontId="67" fillId="0" borderId="0" xfId="0" applyFont="1" applyAlignment="1">
      <alignment horizontal="center"/>
    </xf>
    <xf numFmtId="0" fontId="61" fillId="0" borderId="0" xfId="0" applyFont="1" applyAlignment="1">
      <alignment horizontal="center"/>
    </xf>
    <xf numFmtId="0" fontId="62" fillId="0" borderId="0" xfId="0" applyFont="1" applyAlignment="1">
      <alignment horizontal="center"/>
    </xf>
    <xf numFmtId="0" fontId="63" fillId="0" borderId="0" xfId="0" applyFont="1" applyAlignment="1">
      <alignment horizontal="center"/>
    </xf>
    <xf numFmtId="0" fontId="64" fillId="0" borderId="0" xfId="0" applyFont="1" applyAlignment="1">
      <alignment horizontal="center"/>
    </xf>
    <xf numFmtId="164" fontId="21" fillId="0" borderId="10" xfId="0" applyNumberFormat="1" applyFont="1" applyBorder="1" applyAlignment="1">
      <alignment horizontal="center" vertical="center"/>
    </xf>
    <xf numFmtId="0" fontId="21" fillId="0" borderId="10" xfId="0" applyFont="1" applyBorder="1" applyAlignment="1">
      <alignment horizontal="center" vertical="center"/>
    </xf>
    <xf numFmtId="0" fontId="57" fillId="61" borderId="34" xfId="0" applyFont="1" applyFill="1" applyBorder="1" applyAlignment="1">
      <alignment horizontal="center"/>
    </xf>
    <xf numFmtId="0" fontId="57" fillId="61" borderId="9" xfId="0" applyFont="1" applyFill="1" applyBorder="1" applyAlignment="1">
      <alignment horizontal="center"/>
    </xf>
    <xf numFmtId="0" fontId="15" fillId="0" borderId="0" xfId="0" applyFont="1" applyAlignment="1">
      <alignment horizontal="center"/>
    </xf>
    <xf numFmtId="0" fontId="59" fillId="0" borderId="0" xfId="0" applyFont="1" applyAlignment="1">
      <alignment horizontal="center"/>
    </xf>
    <xf numFmtId="0" fontId="65" fillId="0" borderId="0" xfId="0" applyFont="1" applyAlignment="1">
      <alignment horizontal="center"/>
    </xf>
    <xf numFmtId="164" fontId="21" fillId="0" borderId="9" xfId="0" applyNumberFormat="1" applyFont="1" applyBorder="1" applyAlignment="1">
      <alignment horizontal="center" vertical="center"/>
    </xf>
    <xf numFmtId="164" fontId="21" fillId="0" borderId="0" xfId="0" applyNumberFormat="1" applyFont="1" applyAlignment="1">
      <alignment horizontal="center" vertical="center"/>
    </xf>
    <xf numFmtId="166" fontId="127" fillId="10" borderId="0" xfId="0" applyNumberFormat="1" applyFont="1" applyFill="1" applyAlignment="1" applyProtection="1">
      <alignment horizontal="left" vertical="center"/>
      <protection hidden="1"/>
    </xf>
    <xf numFmtId="0" fontId="49" fillId="0" borderId="0" xfId="0" applyFont="1" applyAlignment="1" applyProtection="1">
      <alignment vertical="center"/>
      <protection hidden="1"/>
    </xf>
    <xf numFmtId="0" fontId="129" fillId="9" borderId="77" xfId="0" applyFont="1" applyFill="1" applyBorder="1" applyAlignment="1" applyProtection="1">
      <alignment vertical="center" wrapText="1"/>
      <protection hidden="1"/>
    </xf>
    <xf numFmtId="0" fontId="129" fillId="9" borderId="0" xfId="0" applyFont="1" applyFill="1" applyAlignment="1" applyProtection="1">
      <alignment vertical="center" wrapText="1"/>
      <protection hidden="1"/>
    </xf>
    <xf numFmtId="0" fontId="95" fillId="34" borderId="0" xfId="0" applyFont="1" applyFill="1" applyAlignment="1" applyProtection="1">
      <alignment horizontal="center" vertical="center" wrapText="1"/>
      <protection hidden="1"/>
    </xf>
    <xf numFmtId="0" fontId="0" fillId="34" borderId="0" xfId="0" applyFill="1" applyAlignment="1">
      <alignment horizontal="center" vertical="center" wrapText="1"/>
    </xf>
    <xf numFmtId="0" fontId="100" fillId="14" borderId="58" xfId="0" applyFont="1" applyFill="1" applyBorder="1" applyAlignment="1" applyProtection="1">
      <alignment horizontal="center" vertical="center" textRotation="90"/>
      <protection hidden="1"/>
    </xf>
    <xf numFmtId="0" fontId="100" fillId="14" borderId="63" xfId="0" applyFont="1" applyFill="1" applyBorder="1" applyAlignment="1" applyProtection="1">
      <alignment horizontal="center" vertical="center" textRotation="90"/>
      <protection hidden="1"/>
    </xf>
    <xf numFmtId="0" fontId="100" fillId="14" borderId="62" xfId="0" applyFont="1" applyFill="1" applyBorder="1" applyAlignment="1" applyProtection="1">
      <alignment horizontal="center" vertical="center" textRotation="90"/>
      <protection hidden="1"/>
    </xf>
    <xf numFmtId="0" fontId="86" fillId="34" borderId="57" xfId="0" applyFont="1" applyFill="1" applyBorder="1" applyAlignment="1" applyProtection="1">
      <alignment horizontal="center" wrapText="1"/>
      <protection hidden="1"/>
    </xf>
    <xf numFmtId="0" fontId="86" fillId="34" borderId="64" xfId="0" applyFont="1" applyFill="1" applyBorder="1" applyAlignment="1" applyProtection="1">
      <alignment horizontal="center" wrapText="1"/>
      <protection hidden="1"/>
    </xf>
    <xf numFmtId="0" fontId="129" fillId="28" borderId="77" xfId="0" applyFont="1" applyFill="1" applyBorder="1" applyAlignment="1" applyProtection="1">
      <alignment vertical="center" wrapText="1"/>
      <protection hidden="1"/>
    </xf>
    <xf numFmtId="0" fontId="129" fillId="28" borderId="0" xfId="0" applyFont="1" applyFill="1" applyAlignment="1" applyProtection="1">
      <alignment vertical="center" wrapText="1"/>
      <protection hidden="1"/>
    </xf>
    <xf numFmtId="0" fontId="86" fillId="34" borderId="68" xfId="0" applyFont="1" applyFill="1" applyBorder="1" applyAlignment="1" applyProtection="1">
      <alignment horizontal="center" wrapText="1"/>
      <protection hidden="1"/>
    </xf>
    <xf numFmtId="0" fontId="86" fillId="34" borderId="0" xfId="0" applyFont="1" applyFill="1" applyAlignment="1" applyProtection="1">
      <alignment horizontal="center" wrapText="1"/>
      <protection hidden="1"/>
    </xf>
    <xf numFmtId="0" fontId="86" fillId="34" borderId="69" xfId="0" applyFont="1" applyFill="1" applyBorder="1" applyAlignment="1" applyProtection="1">
      <alignment horizontal="center" wrapText="1"/>
      <protection hidden="1"/>
    </xf>
    <xf numFmtId="0" fontId="129" fillId="16" borderId="77" xfId="0" applyFont="1" applyFill="1" applyBorder="1" applyAlignment="1" applyProtection="1">
      <alignment vertical="center" wrapText="1"/>
      <protection hidden="1"/>
    </xf>
    <xf numFmtId="0" fontId="129" fillId="16" borderId="0" xfId="0" applyFont="1" applyFill="1" applyAlignment="1" applyProtection="1">
      <alignment vertical="center" wrapText="1"/>
      <protection hidden="1"/>
    </xf>
    <xf numFmtId="0" fontId="140" fillId="34" borderId="0" xfId="0" applyFont="1" applyFill="1" applyAlignment="1">
      <alignment horizontal="center" vertical="center"/>
    </xf>
    <xf numFmtId="0" fontId="86" fillId="15" borderId="71" xfId="0" applyFont="1" applyFill="1" applyBorder="1" applyAlignment="1" applyProtection="1">
      <alignment horizontal="left" vertical="top"/>
      <protection hidden="1"/>
    </xf>
    <xf numFmtId="0" fontId="126" fillId="28" borderId="66" xfId="0" applyFont="1" applyFill="1" applyBorder="1" applyAlignment="1" applyProtection="1">
      <alignment vertical="center" wrapText="1"/>
      <protection hidden="1"/>
    </xf>
    <xf numFmtId="0" fontId="126" fillId="28" borderId="67" xfId="0" applyFont="1" applyFill="1" applyBorder="1" applyAlignment="1" applyProtection="1">
      <alignment vertical="center" wrapText="1"/>
      <protection hidden="1"/>
    </xf>
    <xf numFmtId="0" fontId="126" fillId="28" borderId="0" xfId="0" applyFont="1" applyFill="1" applyAlignment="1" applyProtection="1">
      <alignment vertical="center" wrapText="1"/>
      <protection hidden="1"/>
    </xf>
    <xf numFmtId="0" fontId="126" fillId="28" borderId="69" xfId="0" applyFont="1" applyFill="1" applyBorder="1" applyAlignment="1" applyProtection="1">
      <alignment vertical="center" wrapText="1"/>
      <protection hidden="1"/>
    </xf>
    <xf numFmtId="0" fontId="126" fillId="28" borderId="57" xfId="0" applyFont="1" applyFill="1" applyBorder="1" applyAlignment="1" applyProtection="1">
      <alignment vertical="center" wrapText="1"/>
      <protection hidden="1"/>
    </xf>
    <xf numFmtId="0" fontId="126" fillId="28" borderId="64" xfId="0" applyFont="1" applyFill="1" applyBorder="1" applyAlignment="1" applyProtection="1">
      <alignment vertical="center" wrapText="1"/>
      <protection hidden="1"/>
    </xf>
    <xf numFmtId="0" fontId="126" fillId="30" borderId="66" xfId="0" applyFont="1" applyFill="1" applyBorder="1" applyAlignment="1" applyProtection="1">
      <alignment vertical="center" wrapText="1"/>
      <protection hidden="1"/>
    </xf>
    <xf numFmtId="0" fontId="126" fillId="30" borderId="67" xfId="0" applyFont="1" applyFill="1" applyBorder="1" applyAlignment="1" applyProtection="1">
      <alignment vertical="center" wrapText="1"/>
      <protection hidden="1"/>
    </xf>
    <xf numFmtId="0" fontId="126" fillId="30" borderId="0" xfId="0" applyFont="1" applyFill="1" applyAlignment="1" applyProtection="1">
      <alignment vertical="center" wrapText="1"/>
      <protection hidden="1"/>
    </xf>
    <xf numFmtId="0" fontId="126" fillId="30" borderId="69" xfId="0" applyFont="1" applyFill="1" applyBorder="1" applyAlignment="1" applyProtection="1">
      <alignment vertical="center" wrapText="1"/>
      <protection hidden="1"/>
    </xf>
    <xf numFmtId="0" fontId="126" fillId="32" borderId="66" xfId="0" applyFont="1" applyFill="1" applyBorder="1" applyAlignment="1" applyProtection="1">
      <alignment vertical="center" wrapText="1"/>
      <protection hidden="1"/>
    </xf>
    <xf numFmtId="0" fontId="126" fillId="32" borderId="0" xfId="0" applyFont="1" applyFill="1" applyAlignment="1" applyProtection="1">
      <alignment vertical="center" wrapText="1"/>
      <protection hidden="1"/>
    </xf>
    <xf numFmtId="0" fontId="9" fillId="0" borderId="0" xfId="0" applyFont="1" applyAlignment="1" applyProtection="1">
      <alignment vertical="center"/>
      <protection hidden="1"/>
    </xf>
    <xf numFmtId="0" fontId="124" fillId="19" borderId="0" xfId="0" applyFont="1" applyFill="1" applyAlignment="1" applyProtection="1">
      <alignment horizontal="justify" vertical="top" wrapText="1"/>
      <protection hidden="1"/>
    </xf>
    <xf numFmtId="0" fontId="120" fillId="29" borderId="65" xfId="0" applyFont="1" applyFill="1" applyBorder="1" applyAlignment="1" applyProtection="1">
      <alignment horizontal="center" vertical="center" wrapText="1"/>
      <protection hidden="1"/>
    </xf>
    <xf numFmtId="0" fontId="120" fillId="29" borderId="66" xfId="0" applyFont="1" applyFill="1" applyBorder="1" applyAlignment="1" applyProtection="1">
      <alignment horizontal="center" vertical="center" wrapText="1"/>
      <protection hidden="1"/>
    </xf>
    <xf numFmtId="0" fontId="120" fillId="29" borderId="67" xfId="0" applyFont="1" applyFill="1" applyBorder="1" applyAlignment="1" applyProtection="1">
      <alignment horizontal="center" vertical="center" wrapText="1"/>
      <protection hidden="1"/>
    </xf>
    <xf numFmtId="0" fontId="120" fillId="29" borderId="68" xfId="0" applyFont="1" applyFill="1" applyBorder="1" applyAlignment="1" applyProtection="1">
      <alignment horizontal="center" vertical="center" wrapText="1"/>
      <protection hidden="1"/>
    </xf>
    <xf numFmtId="0" fontId="120" fillId="29" borderId="70" xfId="0" applyFont="1" applyFill="1" applyBorder="1" applyAlignment="1" applyProtection="1">
      <alignment horizontal="center" vertical="center" wrapText="1"/>
      <protection hidden="1"/>
    </xf>
    <xf numFmtId="0" fontId="120" fillId="29" borderId="57" xfId="0" applyFont="1" applyFill="1" applyBorder="1" applyAlignment="1" applyProtection="1">
      <alignment horizontal="center" vertical="center" wrapText="1"/>
      <protection hidden="1"/>
    </xf>
    <xf numFmtId="0" fontId="120" fillId="29" borderId="64" xfId="0" applyFont="1" applyFill="1" applyBorder="1" applyAlignment="1" applyProtection="1">
      <alignment horizontal="center" vertical="center" wrapText="1"/>
      <protection hidden="1"/>
    </xf>
    <xf numFmtId="0" fontId="120" fillId="31" borderId="66" xfId="0" applyFont="1" applyFill="1" applyBorder="1" applyAlignment="1" applyProtection="1">
      <alignment horizontal="center" vertical="center" wrapText="1"/>
      <protection hidden="1"/>
    </xf>
    <xf numFmtId="0" fontId="120" fillId="31" borderId="67" xfId="0" applyFont="1" applyFill="1" applyBorder="1" applyAlignment="1" applyProtection="1">
      <alignment horizontal="center" vertical="center" wrapText="1"/>
      <protection hidden="1"/>
    </xf>
    <xf numFmtId="0" fontId="126" fillId="30" borderId="57" xfId="0" applyFont="1" applyFill="1" applyBorder="1" applyAlignment="1" applyProtection="1">
      <alignment vertical="center" wrapText="1"/>
      <protection hidden="1"/>
    </xf>
    <xf numFmtId="0" fontId="126" fillId="30" borderId="64" xfId="0" applyFont="1" applyFill="1" applyBorder="1" applyAlignment="1" applyProtection="1">
      <alignment vertical="center" wrapText="1"/>
      <protection hidden="1"/>
    </xf>
    <xf numFmtId="0" fontId="86" fillId="19" borderId="0" xfId="0" applyFont="1" applyFill="1" applyAlignment="1" applyProtection="1">
      <alignment horizontal="center" vertical="center"/>
      <protection hidden="1"/>
    </xf>
    <xf numFmtId="0" fontId="131" fillId="48" borderId="0" xfId="0" applyFont="1" applyFill="1" applyAlignment="1" applyProtection="1">
      <alignment horizontal="center" vertical="center"/>
      <protection hidden="1"/>
    </xf>
    <xf numFmtId="0" fontId="100" fillId="19" borderId="0" xfId="0" applyFont="1" applyFill="1" applyAlignment="1" applyProtection="1">
      <alignment horizontal="justify" vertical="top" wrapText="1"/>
      <protection hidden="1"/>
    </xf>
    <xf numFmtId="0" fontId="0" fillId="0" borderId="0" xfId="0" applyAlignment="1">
      <alignment horizontal="justify" vertical="top" wrapText="1"/>
    </xf>
    <xf numFmtId="0" fontId="99" fillId="16" borderId="59" xfId="0" applyFont="1" applyFill="1" applyBorder="1" applyAlignment="1" applyProtection="1">
      <alignment vertical="center" wrapText="1"/>
      <protection hidden="1"/>
    </xf>
    <xf numFmtId="0" fontId="0" fillId="10" borderId="60" xfId="0" applyFill="1" applyBorder="1" applyAlignment="1">
      <alignment vertical="center" wrapText="1"/>
    </xf>
    <xf numFmtId="0" fontId="0" fillId="10" borderId="87" xfId="0" applyFill="1" applyBorder="1" applyAlignment="1">
      <alignment vertical="center" wrapText="1"/>
    </xf>
    <xf numFmtId="0" fontId="100" fillId="14" borderId="58" xfId="0" applyFont="1" applyFill="1" applyBorder="1" applyAlignment="1" applyProtection="1">
      <alignment horizontal="center" vertical="center" textRotation="90" wrapText="1"/>
      <protection hidden="1"/>
    </xf>
    <xf numFmtId="0" fontId="100" fillId="14" borderId="63" xfId="0" applyFont="1" applyFill="1" applyBorder="1" applyAlignment="1" applyProtection="1">
      <alignment horizontal="center" vertical="center" textRotation="90" wrapText="1"/>
      <protection hidden="1"/>
    </xf>
    <xf numFmtId="0" fontId="100" fillId="14" borderId="62" xfId="0" applyFont="1" applyFill="1" applyBorder="1" applyAlignment="1" applyProtection="1">
      <alignment horizontal="center" vertical="center" textRotation="90" wrapText="1"/>
      <protection hidden="1"/>
    </xf>
    <xf numFmtId="0" fontId="83" fillId="20" borderId="57" xfId="0" applyFont="1" applyFill="1" applyBorder="1" applyAlignment="1" applyProtection="1">
      <alignment vertical="center"/>
      <protection hidden="1"/>
    </xf>
    <xf numFmtId="0" fontId="120" fillId="27" borderId="65" xfId="0" applyFont="1" applyFill="1" applyBorder="1" applyAlignment="1" applyProtection="1">
      <alignment horizontal="center" vertical="center"/>
      <protection hidden="1"/>
    </xf>
    <xf numFmtId="0" fontId="120" fillId="27" borderId="66" xfId="0" applyFont="1" applyFill="1" applyBorder="1" applyAlignment="1" applyProtection="1">
      <alignment horizontal="center" vertical="center"/>
      <protection hidden="1"/>
    </xf>
    <xf numFmtId="0" fontId="120" fillId="27" borderId="67" xfId="0" applyFont="1" applyFill="1" applyBorder="1" applyAlignment="1" applyProtection="1">
      <alignment horizontal="center" vertical="center"/>
      <protection hidden="1"/>
    </xf>
    <xf numFmtId="0" fontId="120" fillId="27" borderId="68" xfId="0" applyFont="1" applyFill="1" applyBorder="1" applyAlignment="1" applyProtection="1">
      <alignment horizontal="center" vertical="center"/>
      <protection hidden="1"/>
    </xf>
    <xf numFmtId="0" fontId="120" fillId="27" borderId="70" xfId="0" applyFont="1" applyFill="1" applyBorder="1" applyAlignment="1" applyProtection="1">
      <alignment horizontal="center" vertical="center"/>
      <protection hidden="1"/>
    </xf>
    <xf numFmtId="0" fontId="120" fillId="27" borderId="57" xfId="0" applyFont="1" applyFill="1" applyBorder="1" applyAlignment="1" applyProtection="1">
      <alignment horizontal="center" vertical="center"/>
      <protection hidden="1"/>
    </xf>
    <xf numFmtId="0" fontId="120" fillId="27" borderId="64" xfId="0" applyFont="1" applyFill="1" applyBorder="1" applyAlignment="1" applyProtection="1">
      <alignment horizontal="center" vertical="center"/>
      <protection hidden="1"/>
    </xf>
    <xf numFmtId="0" fontId="129" fillId="9" borderId="68" xfId="0" applyFont="1" applyFill="1" applyBorder="1" applyAlignment="1" applyProtection="1">
      <alignment vertical="center" wrapText="1"/>
      <protection hidden="1"/>
    </xf>
    <xf numFmtId="0" fontId="129" fillId="9" borderId="69" xfId="0" applyFont="1" applyFill="1" applyBorder="1" applyAlignment="1" applyProtection="1">
      <alignment vertical="center" wrapText="1"/>
      <protection hidden="1"/>
    </xf>
    <xf numFmtId="0" fontId="129" fillId="28" borderId="68" xfId="0" applyFont="1" applyFill="1" applyBorder="1" applyAlignment="1" applyProtection="1">
      <alignment vertical="center" wrapText="1"/>
      <protection hidden="1"/>
    </xf>
    <xf numFmtId="0" fontId="129" fillId="28" borderId="69" xfId="0" applyFont="1" applyFill="1" applyBorder="1" applyAlignment="1" applyProtection="1">
      <alignment vertical="center" wrapText="1"/>
      <protection hidden="1"/>
    </xf>
    <xf numFmtId="0" fontId="129" fillId="16" borderId="68" xfId="0" applyFont="1" applyFill="1" applyBorder="1" applyAlignment="1" applyProtection="1">
      <alignment vertical="center" wrapText="1"/>
      <protection hidden="1"/>
    </xf>
    <xf numFmtId="0" fontId="129" fillId="16" borderId="69" xfId="0" applyFont="1" applyFill="1" applyBorder="1" applyAlignment="1" applyProtection="1">
      <alignment vertical="center" wrapText="1"/>
      <protection hidden="1"/>
    </xf>
    <xf numFmtId="0" fontId="141" fillId="34" borderId="0" xfId="0" applyFont="1" applyFill="1" applyAlignment="1">
      <alignment horizontal="center" vertical="center"/>
    </xf>
    <xf numFmtId="0" fontId="0" fillId="10" borderId="61" xfId="0" applyFill="1" applyBorder="1" applyAlignment="1">
      <alignment vertical="center" wrapText="1"/>
    </xf>
    <xf numFmtId="0" fontId="124" fillId="44" borderId="0" xfId="0" applyFont="1" applyFill="1" applyAlignment="1" applyProtection="1">
      <alignment horizontal="justify" vertical="top" wrapText="1"/>
      <protection hidden="1"/>
    </xf>
    <xf numFmtId="0" fontId="96" fillId="44" borderId="0" xfId="0" applyFont="1" applyFill="1" applyAlignment="1" applyProtection="1">
      <alignment horizontal="right" vertical="center" wrapText="1"/>
      <protection hidden="1"/>
    </xf>
    <xf numFmtId="14" fontId="108" fillId="44" borderId="0" xfId="0" applyNumberFormat="1" applyFont="1" applyFill="1" applyAlignment="1" applyProtection="1">
      <alignment horizontal="center" vertical="center" wrapText="1"/>
      <protection hidden="1"/>
    </xf>
    <xf numFmtId="0" fontId="86" fillId="44" borderId="0" xfId="0" applyFont="1" applyFill="1" applyAlignment="1" applyProtection="1">
      <alignment horizontal="center" vertical="center"/>
      <protection hidden="1"/>
    </xf>
    <xf numFmtId="0" fontId="110" fillId="44" borderId="0" xfId="0" applyFont="1" applyFill="1" applyAlignment="1" applyProtection="1">
      <alignment horizontal="justify" vertical="top" wrapText="1"/>
      <protection hidden="1"/>
    </xf>
    <xf numFmtId="0" fontId="108" fillId="44" borderId="0" xfId="0" applyFont="1" applyFill="1" applyAlignment="1" applyProtection="1">
      <alignment horizontal="right" vertical="center" wrapText="1"/>
      <protection hidden="1"/>
    </xf>
    <xf numFmtId="0" fontId="141" fillId="34" borderId="0" xfId="0" applyFont="1" applyFill="1" applyAlignment="1" applyProtection="1">
      <alignment horizontal="center" vertical="center"/>
      <protection locked="0"/>
    </xf>
    <xf numFmtId="0" fontId="86" fillId="34" borderId="63" xfId="0" applyFont="1" applyFill="1" applyBorder="1" applyAlignment="1" applyProtection="1">
      <alignment horizontal="center" wrapText="1"/>
      <protection hidden="1"/>
    </xf>
    <xf numFmtId="0" fontId="124" fillId="5" borderId="0" xfId="0" applyFont="1" applyFill="1" applyAlignment="1" applyProtection="1">
      <alignment horizontal="justify" vertical="top" wrapText="1"/>
      <protection hidden="1"/>
    </xf>
    <xf numFmtId="0" fontId="126" fillId="32" borderId="69" xfId="0" applyFont="1" applyFill="1" applyBorder="1" applyAlignment="1" applyProtection="1">
      <alignment vertical="center" wrapText="1"/>
      <protection hidden="1"/>
    </xf>
    <xf numFmtId="0" fontId="126" fillId="32" borderId="57" xfId="0" applyFont="1" applyFill="1" applyBorder="1" applyAlignment="1" applyProtection="1">
      <alignment vertical="center" wrapText="1"/>
      <protection hidden="1"/>
    </xf>
    <xf numFmtId="0" fontId="126" fillId="32" borderId="64" xfId="0" applyFont="1" applyFill="1" applyBorder="1" applyAlignment="1" applyProtection="1">
      <alignment vertical="center" wrapText="1"/>
      <protection hidden="1"/>
    </xf>
    <xf numFmtId="165" fontId="68" fillId="0" borderId="0" xfId="1" applyFill="1" applyAlignment="1" applyProtection="1">
      <alignment vertical="center"/>
      <protection hidden="1"/>
    </xf>
    <xf numFmtId="0" fontId="86" fillId="5" borderId="0" xfId="0" applyFont="1" applyFill="1" applyAlignment="1" applyProtection="1">
      <alignment horizontal="center" vertical="center"/>
      <protection hidden="1"/>
    </xf>
    <xf numFmtId="0" fontId="126" fillId="37" borderId="65" xfId="0" applyFont="1" applyFill="1" applyBorder="1" applyAlignment="1" applyProtection="1">
      <alignment horizontal="left" vertical="center" wrapText="1"/>
      <protection hidden="1"/>
    </xf>
    <xf numFmtId="0" fontId="126" fillId="37" borderId="66" xfId="0" applyFont="1" applyFill="1" applyBorder="1" applyAlignment="1" applyProtection="1">
      <alignment horizontal="left" vertical="center" wrapText="1"/>
      <protection hidden="1"/>
    </xf>
    <xf numFmtId="0" fontId="126" fillId="37" borderId="67" xfId="0" applyFont="1" applyFill="1" applyBorder="1" applyAlignment="1" applyProtection="1">
      <alignment horizontal="left" vertical="center" wrapText="1"/>
      <protection hidden="1"/>
    </xf>
    <xf numFmtId="0" fontId="126" fillId="37" borderId="68" xfId="0" applyFont="1" applyFill="1" applyBorder="1" applyAlignment="1" applyProtection="1">
      <alignment horizontal="left" vertical="center" wrapText="1"/>
      <protection hidden="1"/>
    </xf>
    <xf numFmtId="0" fontId="126" fillId="37" borderId="0" xfId="0" applyFont="1" applyFill="1" applyAlignment="1" applyProtection="1">
      <alignment horizontal="left" vertical="center" wrapText="1"/>
      <protection hidden="1"/>
    </xf>
    <xf numFmtId="0" fontId="126" fillId="37" borderId="69" xfId="0" applyFont="1" applyFill="1" applyBorder="1" applyAlignment="1" applyProtection="1">
      <alignment horizontal="left" vertical="center" wrapText="1"/>
      <protection hidden="1"/>
    </xf>
    <xf numFmtId="0" fontId="126" fillId="37" borderId="70" xfId="0" applyFont="1" applyFill="1" applyBorder="1" applyAlignment="1" applyProtection="1">
      <alignment horizontal="left" vertical="center" wrapText="1"/>
      <protection hidden="1"/>
    </xf>
    <xf numFmtId="0" fontId="126" fillId="37" borderId="57" xfId="0" applyFont="1" applyFill="1" applyBorder="1" applyAlignment="1" applyProtection="1">
      <alignment horizontal="left" vertical="center" wrapText="1"/>
      <protection hidden="1"/>
    </xf>
    <xf numFmtId="0" fontId="126" fillId="37" borderId="64" xfId="0" applyFont="1" applyFill="1" applyBorder="1" applyAlignment="1" applyProtection="1">
      <alignment horizontal="left" vertical="center" wrapText="1"/>
      <protection hidden="1"/>
    </xf>
    <xf numFmtId="167" fontId="132" fillId="48" borderId="76" xfId="0" applyNumberFormat="1" applyFont="1" applyFill="1" applyBorder="1" applyAlignment="1">
      <alignment horizontal="center" vertical="center"/>
    </xf>
    <xf numFmtId="0" fontId="153" fillId="70" borderId="106" xfId="4" applyFont="1" applyFill="1" applyBorder="1" applyAlignment="1">
      <alignment horizontal="center" vertical="center" textRotation="90"/>
    </xf>
    <xf numFmtId="0" fontId="153" fillId="70" borderId="0" xfId="4" applyFont="1" applyFill="1" applyAlignment="1">
      <alignment horizontal="center" vertical="center" textRotation="90"/>
    </xf>
    <xf numFmtId="0" fontId="1" fillId="62" borderId="0" xfId="4" applyFill="1" applyAlignment="1">
      <alignment horizontal="center" vertical="center"/>
    </xf>
    <xf numFmtId="0" fontId="148" fillId="62" borderId="110" xfId="4" applyFont="1" applyFill="1" applyBorder="1" applyAlignment="1">
      <alignment horizontal="center" vertical="center"/>
    </xf>
    <xf numFmtId="0" fontId="149" fillId="0" borderId="0" xfId="0" applyFont="1" applyAlignment="1">
      <alignment horizontal="center" vertical="center" wrapText="1"/>
    </xf>
    <xf numFmtId="0" fontId="151" fillId="6" borderId="91" xfId="4" applyFont="1" applyFill="1" applyBorder="1" applyAlignment="1">
      <alignment horizontal="center"/>
    </xf>
    <xf numFmtId="0" fontId="151" fillId="6" borderId="92" xfId="4" applyFont="1" applyFill="1" applyBorder="1" applyAlignment="1">
      <alignment horizontal="center"/>
    </xf>
    <xf numFmtId="0" fontId="151" fillId="6" borderId="93" xfId="4" applyFont="1" applyFill="1" applyBorder="1" applyAlignment="1">
      <alignment horizontal="center"/>
    </xf>
    <xf numFmtId="0" fontId="153" fillId="63" borderId="0" xfId="4" applyFont="1" applyFill="1" applyAlignment="1">
      <alignment horizontal="center" vertical="center" textRotation="90"/>
    </xf>
    <xf numFmtId="0" fontId="153" fillId="63" borderId="101" xfId="4" applyFont="1" applyFill="1" applyBorder="1" applyAlignment="1">
      <alignment horizontal="center" vertical="center" textRotation="90"/>
    </xf>
    <xf numFmtId="0" fontId="153" fillId="65" borderId="106" xfId="4" applyFont="1" applyFill="1" applyBorder="1" applyAlignment="1">
      <alignment horizontal="center" vertical="center" textRotation="90"/>
    </xf>
    <xf numFmtId="0" fontId="153" fillId="65" borderId="0" xfId="4" applyFont="1" applyFill="1" applyAlignment="1">
      <alignment horizontal="center" vertical="center" textRotation="90"/>
    </xf>
    <xf numFmtId="0" fontId="153" fillId="65" borderId="101" xfId="4" applyFont="1" applyFill="1" applyBorder="1" applyAlignment="1">
      <alignment horizontal="center" vertical="center" textRotation="90"/>
    </xf>
    <xf numFmtId="0" fontId="153" fillId="67" borderId="106" xfId="4" applyFont="1" applyFill="1" applyBorder="1" applyAlignment="1">
      <alignment horizontal="center" vertical="center" textRotation="90"/>
    </xf>
    <xf numFmtId="0" fontId="153" fillId="67" borderId="0" xfId="4" applyFont="1" applyFill="1" applyAlignment="1">
      <alignment horizontal="center" vertical="center" textRotation="90"/>
    </xf>
    <xf numFmtId="0" fontId="153" fillId="67" borderId="101" xfId="4" applyFont="1" applyFill="1" applyBorder="1" applyAlignment="1">
      <alignment horizontal="center" vertical="center" textRotation="90"/>
    </xf>
    <xf numFmtId="0" fontId="153" fillId="68" borderId="106" xfId="4" applyFont="1" applyFill="1" applyBorder="1" applyAlignment="1">
      <alignment horizontal="center" vertical="center" textRotation="90"/>
    </xf>
    <xf numFmtId="0" fontId="153" fillId="68" borderId="0" xfId="4" applyFont="1" applyFill="1" applyAlignment="1">
      <alignment horizontal="center" vertical="center" textRotation="90"/>
    </xf>
    <xf numFmtId="0" fontId="153" fillId="68" borderId="101" xfId="4" applyFont="1" applyFill="1" applyBorder="1" applyAlignment="1">
      <alignment horizontal="center" vertical="center" textRotation="90"/>
    </xf>
  </cellXfs>
  <cellStyles count="5">
    <cellStyle name="Milliers" xfId="3" builtinId="3"/>
    <cellStyle name="Monétaire" xfId="1" builtinId="4"/>
    <cellStyle name="Normal" xfId="0" builtinId="0"/>
    <cellStyle name="Normal 2" xfId="4" xr:uid="{00000000-0005-0000-0000-000003000000}"/>
    <cellStyle name="Pourcentage" xfId="2" builtinId="5"/>
  </cellStyles>
  <dxfs count="2194">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00FF00"/>
      </font>
    </dxf>
    <dxf>
      <font>
        <color rgb="FF9C0006"/>
      </font>
    </dxf>
    <dxf>
      <font>
        <color rgb="FFFF0000"/>
      </font>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bgColor rgb="FF15C40C"/>
        </patternFill>
      </fill>
    </dxf>
    <dxf>
      <fill>
        <patternFill>
          <bgColor rgb="FF00CC00"/>
        </patternFill>
      </fill>
    </dxf>
    <dxf>
      <fill>
        <patternFill>
          <bgColor rgb="FF47FF47"/>
        </patternFill>
      </fill>
    </dxf>
    <dxf>
      <fill>
        <patternFill>
          <bgColor rgb="FF92D050"/>
        </patternFill>
      </fill>
    </dxf>
    <dxf>
      <fill>
        <patternFill>
          <bgColor rgb="FF66FF66"/>
        </patternFill>
      </fill>
    </dxf>
    <dxf>
      <fill>
        <patternFill>
          <bgColor rgb="FFBAF856"/>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00FF00"/>
      </font>
    </dxf>
    <dxf>
      <font>
        <color rgb="FF9C0006"/>
      </font>
    </dxf>
    <dxf>
      <font>
        <color rgb="FFFF0000"/>
      </font>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bgColor rgb="FF15C40C"/>
        </patternFill>
      </fill>
    </dxf>
    <dxf>
      <fill>
        <patternFill>
          <bgColor rgb="FF00CC00"/>
        </patternFill>
      </fill>
    </dxf>
    <dxf>
      <fill>
        <patternFill>
          <bgColor rgb="FF47FF47"/>
        </patternFill>
      </fill>
    </dxf>
    <dxf>
      <fill>
        <patternFill>
          <bgColor rgb="FF92D050"/>
        </patternFill>
      </fill>
    </dxf>
    <dxf>
      <fill>
        <patternFill>
          <bgColor rgb="FF66FF66"/>
        </patternFill>
      </fill>
    </dxf>
    <dxf>
      <fill>
        <patternFill>
          <bgColor rgb="FFBAF856"/>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bgColor rgb="FF15C40C"/>
        </patternFill>
      </fill>
    </dxf>
    <dxf>
      <fill>
        <patternFill>
          <bgColor rgb="FF00CC00"/>
        </patternFill>
      </fill>
    </dxf>
    <dxf>
      <fill>
        <patternFill>
          <bgColor rgb="FF47FF47"/>
        </patternFill>
      </fill>
    </dxf>
    <dxf>
      <fill>
        <patternFill>
          <bgColor rgb="FF92D050"/>
        </patternFill>
      </fill>
    </dxf>
    <dxf>
      <fill>
        <patternFill>
          <bgColor rgb="FF66FF66"/>
        </patternFill>
      </fill>
    </dxf>
    <dxf>
      <fill>
        <patternFill>
          <bgColor rgb="FFBAF856"/>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6"/>
          <bgColor indexed="43"/>
        </patternFill>
      </fill>
    </dxf>
    <dxf>
      <fill>
        <patternFill patternType="solid">
          <fgColor indexed="24"/>
          <bgColor indexed="44"/>
        </patternFill>
      </fill>
    </dxf>
    <dxf>
      <fill>
        <patternFill patternType="solid">
          <fgColor indexed="41"/>
          <bgColor indexed="42"/>
        </patternFill>
      </fill>
    </dxf>
    <dxf>
      <fill>
        <patternFill patternType="solid">
          <fgColor indexed="26"/>
          <bgColor indexed="43"/>
        </patternFill>
      </fill>
    </dxf>
    <dxf>
      <fill>
        <patternFill patternType="solid">
          <fgColor indexed="24"/>
          <bgColor indexed="44"/>
        </patternFill>
      </fill>
    </dxf>
    <dxf>
      <fill>
        <patternFill patternType="solid">
          <fgColor indexed="41"/>
          <bgColor indexed="42"/>
        </patternFill>
      </fill>
    </dxf>
    <dxf>
      <fill>
        <patternFill patternType="solid">
          <fgColor indexed="26"/>
          <bgColor indexed="43"/>
        </patternFill>
      </fill>
    </dxf>
    <dxf>
      <fill>
        <patternFill patternType="solid">
          <fgColor indexed="24"/>
          <bgColor indexed="44"/>
        </patternFill>
      </fill>
    </dxf>
    <dxf>
      <fill>
        <patternFill patternType="solid">
          <fgColor indexed="41"/>
          <bgColor indexed="42"/>
        </patternFill>
      </fill>
    </dxf>
    <dxf>
      <fill>
        <patternFill patternType="solid">
          <fgColor indexed="51"/>
          <bgColor indexed="52"/>
        </patternFill>
      </fill>
    </dxf>
    <dxf>
      <fill>
        <patternFill patternType="solid">
          <fgColor indexed="45"/>
          <bgColor indexed="29"/>
        </patternFill>
      </fill>
    </dxf>
    <dxf>
      <fill>
        <patternFill patternType="solid">
          <fgColor indexed="31"/>
          <bgColor indexed="26"/>
        </patternFill>
      </fill>
    </dxf>
    <dxf>
      <fill>
        <patternFill patternType="solid">
          <fgColor indexed="42"/>
          <bgColor indexed="41"/>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color rgb="FF9C0006"/>
      </font>
      <fill>
        <patternFill>
          <bgColor rgb="FFFFC7CE"/>
        </patternFill>
      </fill>
    </dxf>
    <dxf>
      <fill>
        <patternFill>
          <bgColor rgb="FFFFC7CE"/>
        </patternFill>
      </fill>
    </dxf>
    <dxf>
      <fill>
        <patternFill>
          <bgColor theme="5" tint="0.79998168889431442"/>
        </patternFill>
      </fill>
    </dxf>
    <dxf>
      <fill>
        <patternFill>
          <bgColor theme="9" tint="0.79998168889431442"/>
        </patternFill>
      </fill>
    </dxf>
    <dxf>
      <fill>
        <patternFill>
          <bgColor theme="6" tint="0.39994506668294322"/>
        </patternFill>
      </fill>
    </dxf>
    <dxf>
      <fill>
        <patternFill>
          <bgColor rgb="FFC8E6A0"/>
        </patternFill>
      </fill>
    </dxf>
    <dxf>
      <fill>
        <patternFill>
          <bgColor theme="6" tint="0.59996337778862885"/>
        </patternFill>
      </fill>
    </dxf>
    <dxf>
      <fill>
        <patternFill>
          <bgColor rgb="FF15C40C"/>
        </patternFill>
      </fill>
    </dxf>
    <dxf>
      <fill>
        <patternFill>
          <bgColor rgb="FF00CC00"/>
        </patternFill>
      </fill>
    </dxf>
    <dxf>
      <fill>
        <patternFill>
          <bgColor rgb="FF47FF47"/>
        </patternFill>
      </fill>
    </dxf>
    <dxf>
      <fill>
        <patternFill>
          <bgColor rgb="FF92D050"/>
        </patternFill>
      </fill>
    </dxf>
    <dxf>
      <fill>
        <patternFill>
          <bgColor rgb="FF66FF66"/>
        </patternFill>
      </fill>
    </dxf>
    <dxf>
      <fill>
        <patternFill>
          <bgColor rgb="FFBAF856"/>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ill>
        <patternFill patternType="solid">
          <fgColor indexed="24"/>
          <bgColor indexed="44"/>
        </patternFill>
      </fill>
    </dxf>
    <dxf>
      <fill>
        <patternFill patternType="solid">
          <fgColor indexed="26"/>
          <bgColor indexed="43"/>
        </patternFill>
      </fill>
    </dxf>
    <dxf>
      <fill>
        <patternFill patternType="solid">
          <fgColor indexed="41"/>
          <bgColor indexed="2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ill>
        <patternFill>
          <bgColor theme="9" tint="0.59996337778862885"/>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ill>
        <patternFill>
          <bgColor theme="9" tint="0.59996337778862885"/>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ill>
        <patternFill>
          <bgColor theme="9" tint="0.59996337778862885"/>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ill>
        <patternFill>
          <bgColor theme="9" tint="0.59996337778862885"/>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ill>
        <patternFill>
          <bgColor theme="9" tint="0.59996337778862885"/>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ill>
        <patternFill>
          <bgColor theme="9" tint="0.59996337778862885"/>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ill>
        <patternFill>
          <bgColor theme="9" tint="0.59996337778862885"/>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ill>
        <patternFill>
          <bgColor theme="9" tint="0.59996337778862885"/>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ill>
        <patternFill>
          <bgColor theme="9" tint="0.59996337778862885"/>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ill>
        <patternFill>
          <bgColor theme="9" tint="0.59996337778862885"/>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ill>
        <patternFill>
          <bgColor theme="9" tint="0.59996337778862885"/>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ill>
        <patternFill>
          <bgColor theme="9" tint="0.59996337778862885"/>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ill>
        <patternFill>
          <bgColor theme="9" tint="0.59996337778862885"/>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4"/>
          <bgColor indexed="44"/>
        </patternFill>
      </fill>
    </dxf>
    <dxf>
      <font>
        <b val="0"/>
        <condense val="0"/>
        <extend val="0"/>
        <color indexed="8"/>
      </font>
      <fill>
        <patternFill patternType="solid">
          <fgColor indexed="41"/>
          <bgColor indexed="42"/>
        </patternFill>
      </fill>
    </dxf>
    <dxf>
      <font>
        <b val="0"/>
        <condense val="0"/>
        <extend val="0"/>
        <color indexed="0"/>
      </font>
      <fill>
        <patternFill patternType="solid">
          <fgColor indexed="26"/>
          <bgColor indexed="43"/>
        </patternFill>
      </fill>
    </dxf>
    <dxf>
      <font>
        <b val="0"/>
        <condense val="0"/>
        <extend val="0"/>
        <color indexed="0"/>
      </font>
      <fill>
        <patternFill patternType="solid">
          <fgColor indexed="24"/>
          <bgColor indexed="44"/>
        </patternFill>
      </fill>
    </dxf>
    <dxf>
      <font>
        <b val="0"/>
        <condense val="0"/>
        <extend val="0"/>
        <color indexed="0"/>
      </font>
      <fill>
        <patternFill patternType="solid">
          <fgColor indexed="41"/>
          <bgColor indexed="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99FFBF"/>
      <rgbColor rgb="00808080"/>
      <rgbColor rgb="009999FF"/>
      <rgbColor rgb="00993366"/>
      <rgbColor rgb="00FFE5BF"/>
      <rgbColor rgb="00CCFFFF"/>
      <rgbColor rgb="00660066"/>
      <rgbColor rgb="00FF7F7F"/>
      <rgbColor rgb="000066CC"/>
      <rgbColor rgb="00FFCCE5"/>
      <rgbColor rgb="00000080"/>
      <rgbColor rgb="00FF00FF"/>
      <rgbColor rgb="00FFFF00"/>
      <rgbColor rgb="0000FFFF"/>
      <rgbColor rgb="00800080"/>
      <rgbColor rgb="00800000"/>
      <rgbColor rgb="00008080"/>
      <rgbColor rgb="000000FF"/>
      <rgbColor rgb="0000CCFF"/>
      <rgbColor rgb="00BFFFB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1EAF3"/>
      <color rgb="FFEEF3F8"/>
      <color rgb="FFF7F9FB"/>
      <color rgb="FF000066"/>
      <color rgb="FF000099"/>
      <color rgb="FFFF0000"/>
      <color rgb="FF00FF00"/>
      <color rgb="FFA6C4E8"/>
      <color rgb="FF66FFFF"/>
      <color rgb="FFC8E6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index.xlsx"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index.xlsx"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index.xlsx"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index.xlsx"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index.xlsx"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index.xlsx"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363</xdr:colOff>
      <xdr:row>0</xdr:row>
      <xdr:rowOff>0</xdr:rowOff>
    </xdr:from>
    <xdr:to>
      <xdr:col>0</xdr:col>
      <xdr:colOff>621682</xdr:colOff>
      <xdr:row>2</xdr:row>
      <xdr:rowOff>10405</xdr:rowOff>
    </xdr:to>
    <xdr:pic>
      <xdr:nvPicPr>
        <xdr:cNvPr id="2" name="Image 1">
          <a:hlinkClick xmlns:r="http://schemas.openxmlformats.org/officeDocument/2006/relationships" r:id="rId1" tooltip="INDEX"/>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363" y="0"/>
          <a:ext cx="621319" cy="6213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6878</xdr:rowOff>
    </xdr:from>
    <xdr:to>
      <xdr:col>2</xdr:col>
      <xdr:colOff>64998</xdr:colOff>
      <xdr:row>1</xdr:row>
      <xdr:rowOff>273582</xdr:rowOff>
    </xdr:to>
    <xdr:pic>
      <xdr:nvPicPr>
        <xdr:cNvPr id="2" name="Image 1">
          <a:hlinkClick xmlns:r="http://schemas.openxmlformats.org/officeDocument/2006/relationships" r:id="rId1" tooltip="INDEX"/>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0" y="6878"/>
          <a:ext cx="614086" cy="61408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43</xdr:col>
      <xdr:colOff>0</xdr:colOff>
      <xdr:row>0</xdr:row>
      <xdr:rowOff>6123</xdr:rowOff>
    </xdr:from>
    <xdr:to>
      <xdr:col>44</xdr:col>
      <xdr:colOff>1560</xdr:colOff>
      <xdr:row>1</xdr:row>
      <xdr:rowOff>398208</xdr:rowOff>
    </xdr:to>
    <xdr:pic>
      <xdr:nvPicPr>
        <xdr:cNvPr id="2" name="Image 1">
          <a:hlinkClick xmlns:r="http://schemas.openxmlformats.org/officeDocument/2006/relationships" r:id="rId1" tooltip="INDEX"/>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14058900" y="6123"/>
          <a:ext cx="611160" cy="6111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1465</xdr:rowOff>
    </xdr:from>
    <xdr:to>
      <xdr:col>1</xdr:col>
      <xdr:colOff>311384</xdr:colOff>
      <xdr:row>13</xdr:row>
      <xdr:rowOff>84249</xdr:rowOff>
    </xdr:to>
    <xdr:pic>
      <xdr:nvPicPr>
        <xdr:cNvPr id="2" name="Image 1">
          <a:hlinkClick xmlns:r="http://schemas.openxmlformats.org/officeDocument/2006/relationships" r:id="rId1" tooltip="INDEX"/>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0" y="1465"/>
          <a:ext cx="616184" cy="61618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448</xdr:colOff>
      <xdr:row>0</xdr:row>
      <xdr:rowOff>0</xdr:rowOff>
    </xdr:from>
    <xdr:to>
      <xdr:col>0</xdr:col>
      <xdr:colOff>621598</xdr:colOff>
      <xdr:row>1</xdr:row>
      <xdr:rowOff>4826</xdr:rowOff>
    </xdr:to>
    <xdr:pic>
      <xdr:nvPicPr>
        <xdr:cNvPr id="2" name="Image 1">
          <a:hlinkClick xmlns:r="http://schemas.openxmlformats.org/officeDocument/2006/relationships" r:id="rId1" tooltip="INDEX"/>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448" y="0"/>
          <a:ext cx="621150" cy="6211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5912</xdr:colOff>
      <xdr:row>0</xdr:row>
      <xdr:rowOff>0</xdr:rowOff>
    </xdr:from>
    <xdr:to>
      <xdr:col>1</xdr:col>
      <xdr:colOff>363885</xdr:colOff>
      <xdr:row>2</xdr:row>
      <xdr:rowOff>101784</xdr:rowOff>
    </xdr:to>
    <xdr:pic>
      <xdr:nvPicPr>
        <xdr:cNvPr id="2" name="Image 1">
          <a:hlinkClick xmlns:r="http://schemas.openxmlformats.org/officeDocument/2006/relationships" r:id="rId1" tooltip="INDEX"/>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5912" y="0"/>
          <a:ext cx="607594" cy="6075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is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 des élèves"/>
      <sheetName val="Feuil1"/>
      <sheetName val="Documents"/>
      <sheetName val="Justificatifs COOP"/>
      <sheetName val="Etiquettes"/>
    </sheetNames>
    <sheetDataSet>
      <sheetData sheetId="0">
        <row r="4">
          <cell r="F4"/>
        </row>
        <row r="13">
          <cell r="D13" t="str">
            <v>Nom1</v>
          </cell>
          <cell r="E13" t="str">
            <v>Prénom1</v>
          </cell>
          <cell r="F13">
            <v>41546</v>
          </cell>
          <cell r="G13" t="str">
            <v>CE2</v>
          </cell>
          <cell r="H13" t="str">
            <v>G</v>
          </cell>
        </row>
        <row r="14">
          <cell r="D14" t="str">
            <v>Nom2</v>
          </cell>
          <cell r="E14" t="str">
            <v>Prénom2</v>
          </cell>
          <cell r="F14">
            <v>41482</v>
          </cell>
          <cell r="G14" t="str">
            <v>CM1</v>
          </cell>
          <cell r="H14" t="str">
            <v>F</v>
          </cell>
        </row>
        <row r="15">
          <cell r="D15"/>
          <cell r="E15"/>
          <cell r="F15"/>
          <cell r="G15"/>
          <cell r="H15"/>
        </row>
        <row r="16">
          <cell r="D16"/>
          <cell r="E16"/>
          <cell r="F16"/>
          <cell r="G16"/>
          <cell r="H16"/>
        </row>
        <row r="17">
          <cell r="D17"/>
          <cell r="E17"/>
          <cell r="F17"/>
          <cell r="G17"/>
          <cell r="H17"/>
        </row>
        <row r="18">
          <cell r="D18"/>
          <cell r="E18"/>
          <cell r="F18"/>
          <cell r="G18"/>
          <cell r="H18"/>
        </row>
        <row r="19">
          <cell r="D19"/>
          <cell r="E19"/>
          <cell r="F19"/>
          <cell r="G19"/>
          <cell r="H19"/>
        </row>
        <row r="20">
          <cell r="D20"/>
          <cell r="E20"/>
          <cell r="F20"/>
          <cell r="G20"/>
          <cell r="H20"/>
        </row>
        <row r="21">
          <cell r="D21"/>
          <cell r="E21"/>
          <cell r="F21"/>
          <cell r="G21"/>
          <cell r="H21"/>
        </row>
        <row r="22">
          <cell r="D22"/>
          <cell r="E22"/>
          <cell r="F22"/>
          <cell r="G22"/>
          <cell r="H22"/>
        </row>
        <row r="23">
          <cell r="D23"/>
          <cell r="E23"/>
          <cell r="F23"/>
          <cell r="G23"/>
          <cell r="H23"/>
        </row>
        <row r="24">
          <cell r="D24"/>
          <cell r="E24"/>
          <cell r="F24"/>
          <cell r="G24"/>
          <cell r="H24"/>
        </row>
        <row r="25">
          <cell r="D25"/>
          <cell r="E25"/>
          <cell r="F25"/>
          <cell r="G25"/>
          <cell r="H25"/>
        </row>
        <row r="26">
          <cell r="D26"/>
          <cell r="E26"/>
          <cell r="F26"/>
          <cell r="G26"/>
          <cell r="H26"/>
        </row>
        <row r="27">
          <cell r="D27"/>
          <cell r="E27"/>
          <cell r="F27"/>
          <cell r="G27"/>
          <cell r="H27"/>
        </row>
        <row r="28">
          <cell r="D28"/>
          <cell r="E28"/>
          <cell r="F28"/>
          <cell r="G28"/>
          <cell r="H28"/>
        </row>
        <row r="29">
          <cell r="D29"/>
          <cell r="E29"/>
          <cell r="F29"/>
          <cell r="G29"/>
          <cell r="H29"/>
        </row>
        <row r="30">
          <cell r="D30"/>
          <cell r="E30"/>
          <cell r="F30"/>
          <cell r="G30"/>
          <cell r="H30"/>
        </row>
        <row r="31">
          <cell r="D31"/>
          <cell r="E31"/>
          <cell r="F31"/>
          <cell r="G31"/>
          <cell r="H31"/>
        </row>
        <row r="32">
          <cell r="D32"/>
          <cell r="E32"/>
          <cell r="F32"/>
          <cell r="G32"/>
          <cell r="H32"/>
        </row>
        <row r="33">
          <cell r="D33"/>
          <cell r="E33"/>
          <cell r="F33"/>
          <cell r="G33"/>
          <cell r="H33"/>
        </row>
        <row r="34">
          <cell r="D34"/>
          <cell r="E34"/>
          <cell r="F34"/>
          <cell r="G34"/>
          <cell r="H34"/>
        </row>
        <row r="35">
          <cell r="D35"/>
          <cell r="E35"/>
          <cell r="F35"/>
          <cell r="G35"/>
          <cell r="H35"/>
        </row>
        <row r="36">
          <cell r="D36"/>
          <cell r="E36"/>
          <cell r="F36"/>
          <cell r="G36"/>
          <cell r="H36"/>
        </row>
        <row r="37">
          <cell r="D37"/>
          <cell r="E37"/>
          <cell r="F37"/>
          <cell r="G37"/>
          <cell r="H37"/>
        </row>
        <row r="38">
          <cell r="D38"/>
          <cell r="E38"/>
          <cell r="F38"/>
          <cell r="G38"/>
          <cell r="H38"/>
        </row>
        <row r="39">
          <cell r="D39"/>
          <cell r="E39"/>
          <cell r="F39"/>
          <cell r="G39"/>
          <cell r="H39"/>
        </row>
        <row r="40">
          <cell r="D40"/>
          <cell r="E40"/>
          <cell r="F40"/>
          <cell r="G40"/>
          <cell r="H40"/>
        </row>
        <row r="41">
          <cell r="D41"/>
          <cell r="E41"/>
          <cell r="F41"/>
          <cell r="G41"/>
          <cell r="H41"/>
        </row>
        <row r="42">
          <cell r="D42"/>
          <cell r="E42"/>
          <cell r="F42"/>
          <cell r="G42"/>
          <cell r="H42"/>
        </row>
        <row r="43">
          <cell r="H43">
            <v>2</v>
          </cell>
        </row>
        <row r="44">
          <cell r="H44">
            <v>1</v>
          </cell>
        </row>
        <row r="45">
          <cell r="H45">
            <v>1</v>
          </cell>
        </row>
      </sheetData>
      <sheetData sheetId="1"/>
      <sheetData sheetId="2"/>
      <sheetData sheetId="3"/>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S45"/>
  <sheetViews>
    <sheetView showGridLines="0" showRowColHeaders="0" zoomScale="130" zoomScaleNormal="130" workbookViewId="0">
      <selection activeCell="E16" sqref="E16"/>
    </sheetView>
  </sheetViews>
  <sheetFormatPr baseColWidth="10" defaultColWidth="9.140625" defaultRowHeight="19.899999999999999" customHeight="1" x14ac:dyDescent="0.2"/>
  <cols>
    <col min="1" max="1" width="3" customWidth="1"/>
    <col min="2" max="2" width="6.28515625" customWidth="1"/>
    <col min="3" max="3" width="3.42578125" style="234" customWidth="1"/>
    <col min="4" max="4" width="29.85546875" style="234" customWidth="1"/>
    <col min="5" max="5" width="13.85546875" customWidth="1"/>
    <col min="6" max="6" width="0" hidden="1" customWidth="1"/>
    <col min="7" max="7" width="17.140625" style="235" customWidth="1"/>
    <col min="8" max="8" width="7.7109375" hidden="1" customWidth="1"/>
    <col min="9" max="9" width="11.7109375" hidden="1" customWidth="1"/>
    <col min="10" max="13" width="9.140625" hidden="1" customWidth="1"/>
    <col min="14" max="14" width="9.140625" customWidth="1"/>
    <col min="15" max="15" width="7.5703125" customWidth="1"/>
    <col min="16" max="17" width="11.28515625" customWidth="1"/>
    <col min="18" max="18" width="2.85546875" customWidth="1"/>
    <col min="19" max="19" width="9.140625" hidden="1" customWidth="1"/>
  </cols>
  <sheetData>
    <row r="1" spans="1:19" ht="10.9" customHeight="1" x14ac:dyDescent="0.2">
      <c r="C1" s="539" t="s">
        <v>221</v>
      </c>
      <c r="D1" s="539"/>
      <c r="E1" s="539"/>
      <c r="F1" s="539"/>
      <c r="G1" s="539"/>
      <c r="H1" s="539"/>
      <c r="I1" s="539"/>
      <c r="J1" s="539"/>
      <c r="K1" s="539"/>
      <c r="L1" s="539"/>
      <c r="M1" s="539"/>
      <c r="N1" s="539"/>
      <c r="O1" s="539"/>
    </row>
    <row r="2" spans="1:19" ht="10.9" customHeight="1" x14ac:dyDescent="0.2">
      <c r="C2" s="539"/>
      <c r="D2" s="539"/>
      <c r="E2" s="539"/>
      <c r="F2" s="539"/>
      <c r="G2" s="539"/>
      <c r="H2" s="539"/>
      <c r="I2" s="539"/>
      <c r="J2" s="539"/>
      <c r="K2" s="539"/>
      <c r="L2" s="539"/>
      <c r="M2" s="539"/>
      <c r="N2" s="539"/>
      <c r="O2" s="539"/>
    </row>
    <row r="3" spans="1:19" ht="10.9" customHeight="1" x14ac:dyDescent="0.2">
      <c r="C3" s="539"/>
      <c r="D3" s="539"/>
      <c r="E3" s="539"/>
      <c r="F3" s="539"/>
      <c r="G3" s="539"/>
      <c r="H3" s="539"/>
      <c r="I3" s="539"/>
      <c r="J3" s="539"/>
      <c r="K3" s="539"/>
      <c r="L3" s="539"/>
      <c r="M3" s="539"/>
      <c r="N3" s="539"/>
      <c r="O3" s="539"/>
    </row>
    <row r="4" spans="1:19" ht="10.9" customHeight="1" x14ac:dyDescent="0.2">
      <c r="C4" s="539"/>
      <c r="D4" s="539"/>
      <c r="E4" s="539"/>
      <c r="F4" s="539"/>
      <c r="G4" s="539"/>
      <c r="H4" s="539"/>
      <c r="I4" s="539"/>
      <c r="J4" s="539"/>
      <c r="K4" s="539"/>
      <c r="L4" s="539"/>
      <c r="M4" s="539"/>
      <c r="N4" s="539"/>
      <c r="O4" s="539"/>
    </row>
    <row r="5" spans="1:19" ht="10.9" customHeight="1" x14ac:dyDescent="0.2">
      <c r="C5" s="539"/>
      <c r="D5" s="539"/>
      <c r="E5" s="539"/>
      <c r="F5" s="539"/>
      <c r="G5" s="539"/>
      <c r="H5" s="539"/>
      <c r="I5" s="539"/>
      <c r="J5" s="539"/>
      <c r="K5" s="539"/>
      <c r="L5" s="539"/>
      <c r="M5" s="539"/>
      <c r="N5" s="539"/>
      <c r="O5" s="539"/>
    </row>
    <row r="6" spans="1:19" ht="10.9" customHeight="1" x14ac:dyDescent="0.2">
      <c r="C6" s="539"/>
      <c r="D6" s="539"/>
      <c r="E6" s="539"/>
      <c r="F6" s="539"/>
      <c r="G6" s="539"/>
      <c r="H6" s="539"/>
      <c r="I6" s="539"/>
      <c r="J6" s="539"/>
      <c r="K6" s="539"/>
      <c r="L6" s="539"/>
      <c r="M6" s="539"/>
      <c r="N6" s="539"/>
      <c r="O6" s="539"/>
    </row>
    <row r="7" spans="1:19" ht="10.9" customHeight="1" x14ac:dyDescent="0.2">
      <c r="C7" s="539"/>
      <c r="D7" s="539"/>
      <c r="E7" s="539"/>
      <c r="F7" s="539"/>
      <c r="G7" s="539"/>
      <c r="H7" s="539"/>
      <c r="I7" s="539"/>
      <c r="J7" s="539"/>
      <c r="K7" s="539"/>
      <c r="L7" s="539"/>
      <c r="M7" s="539"/>
      <c r="N7" s="539"/>
      <c r="O7" s="539"/>
    </row>
    <row r="8" spans="1:19" ht="12.75" hidden="1" customHeight="1" x14ac:dyDescent="0.2"/>
    <row r="9" spans="1:19" ht="12.75" hidden="1" customHeight="1" x14ac:dyDescent="0.2">
      <c r="B9" s="236"/>
      <c r="C9" s="544" t="s">
        <v>0</v>
      </c>
      <c r="D9" s="544"/>
      <c r="E9" s="544"/>
      <c r="F9" s="544"/>
      <c r="G9" s="544"/>
      <c r="H9" s="544"/>
      <c r="I9" s="544"/>
      <c r="J9" s="544"/>
      <c r="K9" s="544"/>
      <c r="L9" s="544"/>
      <c r="M9" s="544"/>
      <c r="N9" s="544"/>
      <c r="O9" s="544"/>
      <c r="P9" s="544"/>
      <c r="Q9" s="544"/>
      <c r="R9" s="237"/>
    </row>
    <row r="10" spans="1:19" ht="19.899999999999999" hidden="1" customHeight="1" x14ac:dyDescent="0.2"/>
    <row r="11" spans="1:19" s="232" customFormat="1" ht="19.899999999999999" hidden="1" customHeight="1" x14ac:dyDescent="0.2">
      <c r="B11" s="545" t="s">
        <v>1</v>
      </c>
      <c r="C11" s="545"/>
      <c r="D11" s="545"/>
      <c r="E11" s="545"/>
      <c r="F11" s="545"/>
      <c r="G11" s="545"/>
      <c r="H11" s="545"/>
      <c r="I11" s="545"/>
      <c r="J11" s="545"/>
      <c r="K11" s="545"/>
      <c r="L11" s="545"/>
      <c r="M11" s="545"/>
      <c r="N11" s="545"/>
      <c r="O11" s="545"/>
      <c r="P11" s="545"/>
      <c r="Q11" s="545"/>
      <c r="R11" s="545"/>
    </row>
    <row r="12" spans="1:19" ht="19.5" customHeight="1" x14ac:dyDescent="0.2">
      <c r="C12" s="238"/>
      <c r="D12" s="239" t="s">
        <v>2</v>
      </c>
      <c r="E12" s="239" t="s">
        <v>3</v>
      </c>
      <c r="F12" s="239"/>
      <c r="G12" s="238" t="str">
        <f>"Né(e) le"</f>
        <v>Né(e) le</v>
      </c>
      <c r="H12" s="240" t="s">
        <v>4</v>
      </c>
      <c r="I12" s="240" t="s">
        <v>5</v>
      </c>
      <c r="J12" s="241"/>
      <c r="K12" s="241"/>
      <c r="L12" s="241"/>
      <c r="M12" s="241"/>
      <c r="N12" s="238" t="s">
        <v>6</v>
      </c>
      <c r="O12" s="238" t="s">
        <v>197</v>
      </c>
    </row>
    <row r="13" spans="1:19" s="243" customFormat="1" ht="20.25" customHeight="1" thickBot="1" x14ac:dyDescent="0.25">
      <c r="A13" s="242" t="s">
        <v>0</v>
      </c>
      <c r="C13" s="244">
        <v>1</v>
      </c>
      <c r="D13" s="418" t="str">
        <f>'[1]Liste des élèves'!$D13</f>
        <v>Nom1</v>
      </c>
      <c r="E13" s="418" t="str">
        <f>'[1]Liste des élèves'!$E13</f>
        <v>Prénom1</v>
      </c>
      <c r="F13" s="419"/>
      <c r="G13" s="418">
        <f>IF(YEAR('[1]Liste des élèves'!$F13)=1900,"",YEAR('[1]Liste des élèves'!$F13))</f>
        <v>2013</v>
      </c>
      <c r="H13" s="420"/>
      <c r="I13" s="421"/>
      <c r="J13" s="422" t="s">
        <v>0</v>
      </c>
      <c r="K13" s="422">
        <f>IF(OR(E13="",E13=" ",E13="  "),0,1)</f>
        <v>1</v>
      </c>
      <c r="L13" s="423" t="str">
        <f>LOWER(E13)</f>
        <v>prénom1</v>
      </c>
      <c r="M13" s="422">
        <v>9173</v>
      </c>
      <c r="N13" s="421" t="str">
        <f>IF('[1]Liste des élèves'!$G13="","",'[1]Liste des élèves'!$G13)</f>
        <v>CE2</v>
      </c>
      <c r="O13" s="421" t="str">
        <f>'[1]Liste des élèves'!$H13</f>
        <v>G</v>
      </c>
      <c r="P13" s="546"/>
      <c r="Q13" s="547"/>
      <c r="R13" s="548"/>
      <c r="S13" s="243">
        <f>IF(OR(N13="cp",N13="ce1",N13="ce2"),2,3)</f>
        <v>2</v>
      </c>
    </row>
    <row r="14" spans="1:19" s="243" customFormat="1" ht="20.25" customHeight="1" thickBot="1" x14ac:dyDescent="0.25">
      <c r="C14" s="245">
        <v>2</v>
      </c>
      <c r="D14" s="418" t="str">
        <f>'[1]Liste des élèves'!$D14</f>
        <v>Nom2</v>
      </c>
      <c r="E14" s="418" t="str">
        <f>'[1]Liste des élèves'!$E14</f>
        <v>Prénom2</v>
      </c>
      <c r="F14" s="419"/>
      <c r="G14" s="418">
        <f>IF(YEAR('[1]Liste des élèves'!$F14)=1900,"",YEAR('[1]Liste des élèves'!$F14))</f>
        <v>2013</v>
      </c>
      <c r="H14" s="424"/>
      <c r="I14" s="425"/>
      <c r="J14" s="423" t="s">
        <v>0</v>
      </c>
      <c r="K14" s="423">
        <f>IF(OR(E14="",E14=" ",E14="  "),0,1)</f>
        <v>1</v>
      </c>
      <c r="L14" s="423" t="str">
        <f>LOWER(E14)</f>
        <v>prénom2</v>
      </c>
      <c r="M14" s="422">
        <v>3565</v>
      </c>
      <c r="N14" s="421" t="str">
        <f>IF('[1]Liste des élèves'!$G14="","",'[1]Liste des élèves'!$G14)</f>
        <v>CM1</v>
      </c>
      <c r="O14" s="421" t="str">
        <f>'[1]Liste des élèves'!$H14</f>
        <v>F</v>
      </c>
      <c r="P14" s="549"/>
      <c r="Q14" s="550"/>
      <c r="R14" s="551"/>
      <c r="S14" s="243">
        <f t="shared" ref="S14:S42" si="0">IF(OR(N14="cp",N14="ce1",N14="ce2"),2,3)</f>
        <v>3</v>
      </c>
    </row>
    <row r="15" spans="1:19" s="243" customFormat="1" ht="20.25" customHeight="1" thickBot="1" x14ac:dyDescent="0.25">
      <c r="C15" s="245">
        <v>3</v>
      </c>
      <c r="D15" s="418">
        <f>'[1]Liste des élèves'!$D15</f>
        <v>0</v>
      </c>
      <c r="E15" s="418">
        <f>'[1]Liste des élèves'!$E15</f>
        <v>0</v>
      </c>
      <c r="F15" s="419"/>
      <c r="G15" s="418" t="str">
        <f>IF(YEAR('[1]Liste des élèves'!$F15)=1900,"",YEAR('[1]Liste des élèves'!$F15))</f>
        <v/>
      </c>
      <c r="H15" s="420"/>
      <c r="I15" s="421"/>
      <c r="J15" s="422" t="s">
        <v>0</v>
      </c>
      <c r="K15" s="422">
        <f>IF(OR(E15="",E15=" ",E15="  "),0,1)</f>
        <v>1</v>
      </c>
      <c r="L15" s="422" t="str">
        <f>LOWER(E15)</f>
        <v>0</v>
      </c>
      <c r="M15" s="422">
        <v>9059</v>
      </c>
      <c r="N15" s="421" t="str">
        <f>IF('[1]Liste des élèves'!$G15="","",'[1]Liste des élèves'!$G15)</f>
        <v/>
      </c>
      <c r="O15" s="421">
        <f>'[1]Liste des élèves'!$H15</f>
        <v>0</v>
      </c>
      <c r="P15" s="549"/>
      <c r="Q15" s="550"/>
      <c r="R15" s="551"/>
      <c r="S15" s="243">
        <f t="shared" si="0"/>
        <v>3</v>
      </c>
    </row>
    <row r="16" spans="1:19" s="243" customFormat="1" ht="20.25" customHeight="1" x14ac:dyDescent="0.2">
      <c r="C16" s="245">
        <v>4</v>
      </c>
      <c r="D16" s="418">
        <f>'[1]Liste des élèves'!$D16</f>
        <v>0</v>
      </c>
      <c r="E16" s="418">
        <f>'[1]Liste des élèves'!$E16</f>
        <v>0</v>
      </c>
      <c r="F16" s="419"/>
      <c r="G16" s="418" t="str">
        <f>IF(YEAR('[1]Liste des élèves'!$F16)=1900,"",YEAR('[1]Liste des élèves'!$F16))</f>
        <v/>
      </c>
      <c r="H16" s="424"/>
      <c r="I16" s="425"/>
      <c r="J16" s="423" t="s">
        <v>0</v>
      </c>
      <c r="K16" s="423">
        <f>IF(OR(E16="",E16=" ",E16="  "),0,1)</f>
        <v>1</v>
      </c>
      <c r="L16" s="423" t="str">
        <f>LOWER(E16)</f>
        <v>0</v>
      </c>
      <c r="M16" s="422">
        <v>6477</v>
      </c>
      <c r="N16" s="421" t="str">
        <f>IF('[1]Liste des élèves'!$G16="","",'[1]Liste des élèves'!$G16)</f>
        <v/>
      </c>
      <c r="O16" s="421">
        <f>'[1]Liste des élèves'!$H16</f>
        <v>0</v>
      </c>
      <c r="P16" s="552"/>
      <c r="Q16" s="553"/>
      <c r="R16" s="554"/>
      <c r="S16" s="243">
        <f t="shared" si="0"/>
        <v>3</v>
      </c>
    </row>
    <row r="17" spans="3:19" s="243" customFormat="1" ht="20.25" customHeight="1" x14ac:dyDescent="0.2">
      <c r="C17" s="245">
        <v>5</v>
      </c>
      <c r="D17" s="418">
        <f>'[1]Liste des élèves'!$D17</f>
        <v>0</v>
      </c>
      <c r="E17" s="418">
        <f>'[1]Liste des élèves'!$E17</f>
        <v>0</v>
      </c>
      <c r="F17" s="419"/>
      <c r="G17" s="418" t="str">
        <f>IF(YEAR('[1]Liste des élèves'!$F17)=1900,"",YEAR('[1]Liste des élèves'!$F17))</f>
        <v/>
      </c>
      <c r="H17" s="420"/>
      <c r="I17" s="421"/>
      <c r="J17" s="422" t="s">
        <v>0</v>
      </c>
      <c r="K17" s="422">
        <f>IF(OR(E17="",E17=" ",E17="  "),0,1)</f>
        <v>1</v>
      </c>
      <c r="L17" s="422" t="s">
        <v>7</v>
      </c>
      <c r="M17" s="422">
        <v>5209</v>
      </c>
      <c r="N17" s="421" t="str">
        <f>IF('[1]Liste des élèves'!$G17="","",'[1]Liste des élèves'!$G17)</f>
        <v/>
      </c>
      <c r="O17" s="421">
        <f>'[1]Liste des élèves'!$H17</f>
        <v>0</v>
      </c>
      <c r="P17"/>
      <c r="Q17"/>
      <c r="S17" s="243">
        <f t="shared" si="0"/>
        <v>3</v>
      </c>
    </row>
    <row r="18" spans="3:19" s="243" customFormat="1" ht="20.25" customHeight="1" x14ac:dyDescent="0.2">
      <c r="C18" s="245">
        <v>6</v>
      </c>
      <c r="D18" s="418">
        <f>'[1]Liste des élèves'!$D18</f>
        <v>0</v>
      </c>
      <c r="E18" s="418">
        <f>'[1]Liste des élèves'!$E18</f>
        <v>0</v>
      </c>
      <c r="F18" s="419"/>
      <c r="G18" s="418" t="str">
        <f>IF(YEAR('[1]Liste des élèves'!$F18)=1900,"",YEAR('[1]Liste des élèves'!$F18))</f>
        <v/>
      </c>
      <c r="H18" s="424"/>
      <c r="I18" s="425"/>
      <c r="J18" s="423"/>
      <c r="K18" s="423">
        <f t="shared" ref="K18:K42" si="1">IF(OR(E18="",E18=" ",E18="  "),0,1)</f>
        <v>1</v>
      </c>
      <c r="L18" s="423" t="str">
        <f t="shared" ref="L18:L25" si="2">LOWER(E18)</f>
        <v>0</v>
      </c>
      <c r="M18" s="422">
        <v>7232</v>
      </c>
      <c r="N18" s="421" t="str">
        <f>IF('[1]Liste des élèves'!$G18="","",'[1]Liste des élèves'!$G18)</f>
        <v/>
      </c>
      <c r="O18" s="421">
        <f>'[1]Liste des élèves'!$H18</f>
        <v>0</v>
      </c>
      <c r="P18" s="233"/>
      <c r="Q18" s="233"/>
      <c r="S18" s="243">
        <f t="shared" si="0"/>
        <v>3</v>
      </c>
    </row>
    <row r="19" spans="3:19" s="243" customFormat="1" ht="20.25" customHeight="1" x14ac:dyDescent="0.2">
      <c r="C19" s="245">
        <v>7</v>
      </c>
      <c r="D19" s="418">
        <f>'[1]Liste des élèves'!$D19</f>
        <v>0</v>
      </c>
      <c r="E19" s="418">
        <f>'[1]Liste des élèves'!$E19</f>
        <v>0</v>
      </c>
      <c r="F19" s="419"/>
      <c r="G19" s="418" t="str">
        <f>IF(YEAR('[1]Liste des élèves'!$F19)=1900,"",YEAR('[1]Liste des élèves'!$F19))</f>
        <v/>
      </c>
      <c r="H19" s="420"/>
      <c r="I19" s="421"/>
      <c r="J19" s="422"/>
      <c r="K19" s="422">
        <f t="shared" si="1"/>
        <v>1</v>
      </c>
      <c r="L19" s="422" t="str">
        <f t="shared" si="2"/>
        <v>0</v>
      </c>
      <c r="M19" s="422">
        <v>8943</v>
      </c>
      <c r="N19" s="421" t="str">
        <f>IF('[1]Liste des élèves'!$G19="","",'[1]Liste des élèves'!$G19)</f>
        <v/>
      </c>
      <c r="O19" s="421">
        <f>'[1]Liste des élèves'!$H19</f>
        <v>0</v>
      </c>
      <c r="P19" s="233"/>
      <c r="Q19" s="233"/>
      <c r="S19" s="243">
        <f t="shared" si="0"/>
        <v>3</v>
      </c>
    </row>
    <row r="20" spans="3:19" s="243" customFormat="1" ht="20.25" customHeight="1" x14ac:dyDescent="0.2">
      <c r="C20" s="245">
        <v>8</v>
      </c>
      <c r="D20" s="418">
        <f>'[1]Liste des élèves'!$D20</f>
        <v>0</v>
      </c>
      <c r="E20" s="418">
        <f>'[1]Liste des élèves'!$E20</f>
        <v>0</v>
      </c>
      <c r="F20" s="419"/>
      <c r="G20" s="418" t="str">
        <f>IF(YEAR('[1]Liste des élèves'!$F20)=1900,"",YEAR('[1]Liste des élèves'!$F20))</f>
        <v/>
      </c>
      <c r="H20" s="424"/>
      <c r="I20" s="425"/>
      <c r="J20" s="423"/>
      <c r="K20" s="423">
        <f t="shared" si="1"/>
        <v>1</v>
      </c>
      <c r="L20" s="423" t="str">
        <f t="shared" si="2"/>
        <v>0</v>
      </c>
      <c r="M20" s="422">
        <v>5663</v>
      </c>
      <c r="N20" s="421" t="str">
        <f>IF('[1]Liste des élèves'!$G20="","",'[1]Liste des élèves'!$G20)</f>
        <v/>
      </c>
      <c r="O20" s="421">
        <f>'[1]Liste des élèves'!$H20</f>
        <v>0</v>
      </c>
      <c r="P20" s="233"/>
      <c r="Q20" s="233"/>
      <c r="S20" s="243">
        <f t="shared" si="0"/>
        <v>3</v>
      </c>
    </row>
    <row r="21" spans="3:19" s="243" customFormat="1" ht="20.25" customHeight="1" x14ac:dyDescent="0.2">
      <c r="C21" s="245">
        <v>9</v>
      </c>
      <c r="D21" s="418">
        <f>'[1]Liste des élèves'!$D21</f>
        <v>0</v>
      </c>
      <c r="E21" s="418">
        <f>'[1]Liste des élèves'!$E21</f>
        <v>0</v>
      </c>
      <c r="F21" s="419"/>
      <c r="G21" s="418" t="str">
        <f>IF(YEAR('[1]Liste des élèves'!$F21)=1900,"",YEAR('[1]Liste des élèves'!$F21))</f>
        <v/>
      </c>
      <c r="H21" s="420"/>
      <c r="I21" s="421"/>
      <c r="J21" s="422"/>
      <c r="K21" s="422">
        <f t="shared" si="1"/>
        <v>1</v>
      </c>
      <c r="L21" s="422" t="str">
        <f t="shared" si="2"/>
        <v>0</v>
      </c>
      <c r="M21" s="422">
        <v>7818</v>
      </c>
      <c r="N21" s="421" t="str">
        <f>IF('[1]Liste des élèves'!$G21="","",'[1]Liste des élèves'!$G21)</f>
        <v/>
      </c>
      <c r="O21" s="421">
        <f>'[1]Liste des élèves'!$H21</f>
        <v>0</v>
      </c>
      <c r="P21" s="233"/>
      <c r="Q21" s="233"/>
      <c r="S21" s="243">
        <f t="shared" si="0"/>
        <v>3</v>
      </c>
    </row>
    <row r="22" spans="3:19" s="243" customFormat="1" ht="20.25" customHeight="1" x14ac:dyDescent="0.2">
      <c r="C22" s="245">
        <v>10</v>
      </c>
      <c r="D22" s="418">
        <f>'[1]Liste des élèves'!$D22</f>
        <v>0</v>
      </c>
      <c r="E22" s="418">
        <f>'[1]Liste des élèves'!$E22</f>
        <v>0</v>
      </c>
      <c r="F22" s="419"/>
      <c r="G22" s="418" t="str">
        <f>IF(YEAR('[1]Liste des élèves'!$F22)=1900,"",YEAR('[1]Liste des élèves'!$F22))</f>
        <v/>
      </c>
      <c r="H22" s="424"/>
      <c r="I22" s="425"/>
      <c r="J22" s="423"/>
      <c r="K22" s="423">
        <f t="shared" si="1"/>
        <v>1</v>
      </c>
      <c r="L22" s="423" t="str">
        <f t="shared" si="2"/>
        <v>0</v>
      </c>
      <c r="M22" s="422">
        <v>9782</v>
      </c>
      <c r="N22" s="421" t="str">
        <f>IF('[1]Liste des élèves'!$G22="","",'[1]Liste des élèves'!$G22)</f>
        <v/>
      </c>
      <c r="O22" s="421">
        <f>'[1]Liste des élèves'!$H22</f>
        <v>0</v>
      </c>
      <c r="P22" s="233"/>
      <c r="Q22" s="233"/>
      <c r="S22" s="243">
        <f t="shared" si="0"/>
        <v>3</v>
      </c>
    </row>
    <row r="23" spans="3:19" s="243" customFormat="1" ht="20.25" customHeight="1" x14ac:dyDescent="0.2">
      <c r="C23" s="245">
        <v>11</v>
      </c>
      <c r="D23" s="418">
        <f>'[1]Liste des élèves'!$D23</f>
        <v>0</v>
      </c>
      <c r="E23" s="418">
        <f>'[1]Liste des élèves'!$E23</f>
        <v>0</v>
      </c>
      <c r="F23" s="419"/>
      <c r="G23" s="418" t="str">
        <f>IF(YEAR('[1]Liste des élèves'!$F23)=1900,"",YEAR('[1]Liste des élèves'!$F23))</f>
        <v/>
      </c>
      <c r="H23" s="420"/>
      <c r="I23" s="421"/>
      <c r="J23" s="422"/>
      <c r="K23" s="422">
        <f t="shared" si="1"/>
        <v>1</v>
      </c>
      <c r="L23" s="422" t="str">
        <f t="shared" si="2"/>
        <v>0</v>
      </c>
      <c r="M23" s="422">
        <v>6452</v>
      </c>
      <c r="N23" s="421" t="str">
        <f>IF('[1]Liste des élèves'!$G23="","",'[1]Liste des élèves'!$G23)</f>
        <v/>
      </c>
      <c r="O23" s="421">
        <f>'[1]Liste des élèves'!$H23</f>
        <v>0</v>
      </c>
      <c r="P23" s="233"/>
      <c r="Q23" s="233"/>
      <c r="S23" s="243">
        <f t="shared" si="0"/>
        <v>3</v>
      </c>
    </row>
    <row r="24" spans="3:19" s="243" customFormat="1" ht="20.25" customHeight="1" x14ac:dyDescent="0.2">
      <c r="C24" s="245">
        <v>12</v>
      </c>
      <c r="D24" s="418">
        <f>'[1]Liste des élèves'!$D24</f>
        <v>0</v>
      </c>
      <c r="E24" s="418">
        <f>'[1]Liste des élèves'!$E24</f>
        <v>0</v>
      </c>
      <c r="F24" s="419"/>
      <c r="G24" s="418" t="str">
        <f>IF(YEAR('[1]Liste des élèves'!$F24)=1900,"",YEAR('[1]Liste des élèves'!$F24))</f>
        <v/>
      </c>
      <c r="H24" s="424"/>
      <c r="I24" s="425"/>
      <c r="J24" s="423"/>
      <c r="K24" s="423">
        <f t="shared" si="1"/>
        <v>1</v>
      </c>
      <c r="L24" s="422" t="str">
        <f t="shared" si="2"/>
        <v>0</v>
      </c>
      <c r="M24" s="422">
        <v>3100</v>
      </c>
      <c r="N24" s="421" t="str">
        <f>IF('[1]Liste des élèves'!$G24="","",'[1]Liste des élèves'!$G24)</f>
        <v/>
      </c>
      <c r="O24" s="421">
        <f>'[1]Liste des élèves'!$H24</f>
        <v>0</v>
      </c>
      <c r="P24" s="233"/>
      <c r="Q24" s="233"/>
      <c r="S24" s="243">
        <f t="shared" si="0"/>
        <v>3</v>
      </c>
    </row>
    <row r="25" spans="3:19" s="243" customFormat="1" ht="20.25" customHeight="1" x14ac:dyDescent="0.2">
      <c r="C25" s="245">
        <v>13</v>
      </c>
      <c r="D25" s="418">
        <f>'[1]Liste des élèves'!$D25</f>
        <v>0</v>
      </c>
      <c r="E25" s="418">
        <f>'[1]Liste des élèves'!$E25</f>
        <v>0</v>
      </c>
      <c r="F25" s="419"/>
      <c r="G25" s="418" t="str">
        <f>IF(YEAR('[1]Liste des élèves'!$F25)=1900,"",YEAR('[1]Liste des élèves'!$F25))</f>
        <v/>
      </c>
      <c r="H25" s="420"/>
      <c r="I25" s="421"/>
      <c r="J25" s="422"/>
      <c r="K25" s="422">
        <f t="shared" si="1"/>
        <v>1</v>
      </c>
      <c r="L25" s="422" t="str">
        <f t="shared" si="2"/>
        <v>0</v>
      </c>
      <c r="M25" s="422">
        <v>4831</v>
      </c>
      <c r="N25" s="421" t="str">
        <f>IF('[1]Liste des élèves'!$G25="","",'[1]Liste des élèves'!$G25)</f>
        <v/>
      </c>
      <c r="O25" s="421">
        <f>'[1]Liste des élèves'!$H25</f>
        <v>0</v>
      </c>
      <c r="P25" s="233"/>
      <c r="Q25" s="233"/>
      <c r="S25" s="243">
        <f t="shared" si="0"/>
        <v>3</v>
      </c>
    </row>
    <row r="26" spans="3:19" s="243" customFormat="1" ht="20.25" customHeight="1" x14ac:dyDescent="0.2">
      <c r="C26" s="245">
        <v>14</v>
      </c>
      <c r="D26" s="418">
        <f>'[1]Liste des élèves'!$D26</f>
        <v>0</v>
      </c>
      <c r="E26" s="418">
        <f>'[1]Liste des élèves'!$E26</f>
        <v>0</v>
      </c>
      <c r="F26" s="419"/>
      <c r="G26" s="418" t="str">
        <f>IF(YEAR('[1]Liste des élèves'!$F26)=1900,"",YEAR('[1]Liste des élèves'!$F26))</f>
        <v/>
      </c>
      <c r="H26" s="424"/>
      <c r="I26" s="425"/>
      <c r="J26" s="423"/>
      <c r="K26" s="423">
        <f t="shared" si="1"/>
        <v>1</v>
      </c>
      <c r="L26" s="423" t="str">
        <f t="shared" ref="L26:L35" si="3">LOWER(E26)</f>
        <v>0</v>
      </c>
      <c r="M26" s="422">
        <v>4813</v>
      </c>
      <c r="N26" s="421" t="str">
        <f>IF('[1]Liste des élèves'!$G26="","",'[1]Liste des élèves'!$G26)</f>
        <v/>
      </c>
      <c r="O26" s="421">
        <f>'[1]Liste des élèves'!$H26</f>
        <v>0</v>
      </c>
      <c r="P26" s="233"/>
      <c r="Q26" s="233"/>
      <c r="S26" s="243">
        <f t="shared" si="0"/>
        <v>3</v>
      </c>
    </row>
    <row r="27" spans="3:19" s="243" customFormat="1" ht="20.25" customHeight="1" x14ac:dyDescent="0.2">
      <c r="C27" s="245">
        <v>15</v>
      </c>
      <c r="D27" s="418">
        <f>'[1]Liste des élèves'!$D27</f>
        <v>0</v>
      </c>
      <c r="E27" s="418">
        <f>'[1]Liste des élèves'!$E27</f>
        <v>0</v>
      </c>
      <c r="F27" s="419"/>
      <c r="G27" s="418" t="str">
        <f>IF(YEAR('[1]Liste des élèves'!$F27)=1900,"",YEAR('[1]Liste des élèves'!$F27))</f>
        <v/>
      </c>
      <c r="H27" s="420"/>
      <c r="I27" s="421"/>
      <c r="J27" s="422"/>
      <c r="K27" s="422">
        <f t="shared" si="1"/>
        <v>1</v>
      </c>
      <c r="L27" s="422" t="str">
        <f t="shared" si="3"/>
        <v>0</v>
      </c>
      <c r="M27" s="422">
        <v>2416</v>
      </c>
      <c r="N27" s="421" t="str">
        <f>IF('[1]Liste des élèves'!$G27="","",'[1]Liste des élèves'!$G27)</f>
        <v/>
      </c>
      <c r="O27" s="421">
        <f>'[1]Liste des élèves'!$H27</f>
        <v>0</v>
      </c>
      <c r="P27" s="233"/>
      <c r="Q27" s="233"/>
      <c r="S27" s="243">
        <f t="shared" si="0"/>
        <v>3</v>
      </c>
    </row>
    <row r="28" spans="3:19" s="243" customFormat="1" ht="20.25" customHeight="1" x14ac:dyDescent="0.2">
      <c r="C28" s="245">
        <v>16</v>
      </c>
      <c r="D28" s="418">
        <f>'[1]Liste des élèves'!$D28</f>
        <v>0</v>
      </c>
      <c r="E28" s="418">
        <f>'[1]Liste des élèves'!$E28</f>
        <v>0</v>
      </c>
      <c r="F28" s="419"/>
      <c r="G28" s="418" t="str">
        <f>IF(YEAR('[1]Liste des élèves'!$F28)=1900,"",YEAR('[1]Liste des élèves'!$F28))</f>
        <v/>
      </c>
      <c r="H28" s="424"/>
      <c r="I28" s="425"/>
      <c r="J28" s="423"/>
      <c r="K28" s="423">
        <f t="shared" si="1"/>
        <v>1</v>
      </c>
      <c r="L28" s="423" t="str">
        <f t="shared" si="3"/>
        <v>0</v>
      </c>
      <c r="M28" s="422">
        <v>4848</v>
      </c>
      <c r="N28" s="421" t="str">
        <f>IF('[1]Liste des élèves'!$G28="","",'[1]Liste des élèves'!$G28)</f>
        <v/>
      </c>
      <c r="O28" s="421">
        <f>'[1]Liste des élèves'!$H28</f>
        <v>0</v>
      </c>
      <c r="P28" s="233"/>
      <c r="Q28" s="233"/>
      <c r="S28" s="243">
        <f t="shared" si="0"/>
        <v>3</v>
      </c>
    </row>
    <row r="29" spans="3:19" s="243" customFormat="1" ht="20.25" customHeight="1" x14ac:dyDescent="0.2">
      <c r="C29" s="245">
        <v>17</v>
      </c>
      <c r="D29" s="418">
        <f>'[1]Liste des élèves'!$D29</f>
        <v>0</v>
      </c>
      <c r="E29" s="418">
        <f>'[1]Liste des élèves'!$E29</f>
        <v>0</v>
      </c>
      <c r="F29" s="419"/>
      <c r="G29" s="418" t="str">
        <f>IF(YEAR('[1]Liste des élèves'!$F29)=1900,"",YEAR('[1]Liste des élèves'!$F29))</f>
        <v/>
      </c>
      <c r="H29" s="420"/>
      <c r="I29" s="421"/>
      <c r="J29" s="422"/>
      <c r="K29" s="422">
        <f t="shared" si="1"/>
        <v>1</v>
      </c>
      <c r="L29" s="423" t="str">
        <f t="shared" si="3"/>
        <v>0</v>
      </c>
      <c r="M29" s="422">
        <v>6165</v>
      </c>
      <c r="N29" s="421" t="str">
        <f>IF('[1]Liste des élèves'!$G29="","",'[1]Liste des élèves'!$G29)</f>
        <v/>
      </c>
      <c r="O29" s="421">
        <f>'[1]Liste des élèves'!$H29</f>
        <v>0</v>
      </c>
      <c r="P29" s="233"/>
      <c r="Q29" s="233"/>
      <c r="S29" s="243">
        <f t="shared" si="0"/>
        <v>3</v>
      </c>
    </row>
    <row r="30" spans="3:19" s="243" customFormat="1" ht="20.25" customHeight="1" x14ac:dyDescent="0.2">
      <c r="C30" s="245">
        <v>18</v>
      </c>
      <c r="D30" s="418">
        <f>'[1]Liste des élèves'!$D30</f>
        <v>0</v>
      </c>
      <c r="E30" s="418">
        <f>'[1]Liste des élèves'!$E30</f>
        <v>0</v>
      </c>
      <c r="F30" s="419"/>
      <c r="G30" s="418" t="str">
        <f>IF(YEAR('[1]Liste des élèves'!$F30)=1900,"",YEAR('[1]Liste des élèves'!$F30))</f>
        <v/>
      </c>
      <c r="H30" s="424"/>
      <c r="I30" s="425"/>
      <c r="J30" s="423"/>
      <c r="K30" s="423">
        <f t="shared" si="1"/>
        <v>1</v>
      </c>
      <c r="L30" s="423" t="str">
        <f t="shared" si="3"/>
        <v>0</v>
      </c>
      <c r="M30" s="422">
        <v>2007</v>
      </c>
      <c r="N30" s="421" t="str">
        <f>IF('[1]Liste des élèves'!$G30="","",'[1]Liste des élèves'!$G30)</f>
        <v/>
      </c>
      <c r="O30" s="421">
        <f>'[1]Liste des élèves'!$H30</f>
        <v>0</v>
      </c>
      <c r="P30" s="233"/>
      <c r="Q30" s="233"/>
      <c r="S30" s="243">
        <f t="shared" si="0"/>
        <v>3</v>
      </c>
    </row>
    <row r="31" spans="3:19" s="243" customFormat="1" ht="20.25" customHeight="1" x14ac:dyDescent="0.2">
      <c r="C31" s="245">
        <v>19</v>
      </c>
      <c r="D31" s="418">
        <f>'[1]Liste des élèves'!$D31</f>
        <v>0</v>
      </c>
      <c r="E31" s="418">
        <f>'[1]Liste des élèves'!$E31</f>
        <v>0</v>
      </c>
      <c r="F31" s="419"/>
      <c r="G31" s="418" t="str">
        <f>IF(YEAR('[1]Liste des élèves'!$F31)=1900,"",YEAR('[1]Liste des élèves'!$F31))</f>
        <v/>
      </c>
      <c r="H31" s="420"/>
      <c r="I31" s="421"/>
      <c r="J31" s="422"/>
      <c r="K31" s="422">
        <f t="shared" si="1"/>
        <v>1</v>
      </c>
      <c r="L31" s="422" t="str">
        <f t="shared" si="3"/>
        <v>0</v>
      </c>
      <c r="M31" s="422">
        <v>7619</v>
      </c>
      <c r="N31" s="421" t="str">
        <f>IF('[1]Liste des élèves'!$G31="","",'[1]Liste des élèves'!$G31)</f>
        <v/>
      </c>
      <c r="O31" s="421">
        <f>'[1]Liste des élèves'!$H31</f>
        <v>0</v>
      </c>
      <c r="P31" s="233"/>
      <c r="Q31" s="233"/>
      <c r="S31" s="243">
        <f t="shared" si="0"/>
        <v>3</v>
      </c>
    </row>
    <row r="32" spans="3:19" s="243" customFormat="1" ht="20.25" customHeight="1" x14ac:dyDescent="0.2">
      <c r="C32" s="245">
        <v>20</v>
      </c>
      <c r="D32" s="418">
        <f>'[1]Liste des élèves'!$D32</f>
        <v>0</v>
      </c>
      <c r="E32" s="418">
        <f>'[1]Liste des élèves'!$E32</f>
        <v>0</v>
      </c>
      <c r="F32" s="419"/>
      <c r="G32" s="418" t="str">
        <f>IF(YEAR('[1]Liste des élèves'!$F32)=1900,"",YEAR('[1]Liste des élèves'!$F32))</f>
        <v/>
      </c>
      <c r="H32" s="424"/>
      <c r="I32" s="425"/>
      <c r="J32" s="423"/>
      <c r="K32" s="423">
        <f t="shared" si="1"/>
        <v>1</v>
      </c>
      <c r="L32" s="423" t="str">
        <f t="shared" si="3"/>
        <v>0</v>
      </c>
      <c r="M32" s="422">
        <v>1233</v>
      </c>
      <c r="N32" s="421" t="str">
        <f>IF('[1]Liste des élèves'!$G32="","",'[1]Liste des élèves'!$G32)</f>
        <v/>
      </c>
      <c r="O32" s="421">
        <f>'[1]Liste des élèves'!$H32</f>
        <v>0</v>
      </c>
      <c r="P32" s="233"/>
      <c r="Q32" s="233"/>
      <c r="S32" s="243">
        <f t="shared" si="0"/>
        <v>3</v>
      </c>
    </row>
    <row r="33" spans="3:19" s="243" customFormat="1" ht="20.25" customHeight="1" x14ac:dyDescent="0.2">
      <c r="C33" s="245">
        <v>21</v>
      </c>
      <c r="D33" s="418">
        <f>'[1]Liste des élèves'!$D33</f>
        <v>0</v>
      </c>
      <c r="E33" s="418">
        <f>'[1]Liste des élèves'!$E33</f>
        <v>0</v>
      </c>
      <c r="F33" s="419"/>
      <c r="G33" s="418" t="str">
        <f>IF(YEAR('[1]Liste des élèves'!$F33)=1900,"",YEAR('[1]Liste des élèves'!$F33))</f>
        <v/>
      </c>
      <c r="H33" s="420"/>
      <c r="I33" s="421"/>
      <c r="J33" s="422"/>
      <c r="K33" s="422">
        <f t="shared" si="1"/>
        <v>1</v>
      </c>
      <c r="L33" s="423" t="str">
        <f t="shared" si="3"/>
        <v>0</v>
      </c>
      <c r="M33" s="422">
        <v>9139</v>
      </c>
      <c r="N33" s="421" t="str">
        <f>IF('[1]Liste des élèves'!$G33="","",'[1]Liste des élèves'!$G33)</f>
        <v/>
      </c>
      <c r="O33" s="421">
        <f>'[1]Liste des élèves'!$H33</f>
        <v>0</v>
      </c>
      <c r="P33" s="233"/>
      <c r="Q33" s="233"/>
      <c r="S33" s="243">
        <f t="shared" si="0"/>
        <v>3</v>
      </c>
    </row>
    <row r="34" spans="3:19" s="243" customFormat="1" ht="20.25" customHeight="1" x14ac:dyDescent="0.2">
      <c r="C34" s="245">
        <v>22</v>
      </c>
      <c r="D34" s="418">
        <f>'[1]Liste des élèves'!$D34</f>
        <v>0</v>
      </c>
      <c r="E34" s="418">
        <f>'[1]Liste des élèves'!$E34</f>
        <v>0</v>
      </c>
      <c r="F34" s="419"/>
      <c r="G34" s="418" t="str">
        <f>IF(YEAR('[1]Liste des élèves'!$F34)=1900,"",YEAR('[1]Liste des élèves'!$F34))</f>
        <v/>
      </c>
      <c r="H34" s="424"/>
      <c r="I34" s="425"/>
      <c r="J34" s="423"/>
      <c r="K34" s="423">
        <f t="shared" si="1"/>
        <v>1</v>
      </c>
      <c r="L34" s="422" t="str">
        <f t="shared" si="3"/>
        <v>0</v>
      </c>
      <c r="M34" s="422">
        <v>6923</v>
      </c>
      <c r="N34" s="421" t="str">
        <f>IF('[1]Liste des élèves'!$G34="","",'[1]Liste des élèves'!$G34)</f>
        <v/>
      </c>
      <c r="O34" s="421">
        <f>'[1]Liste des élèves'!$H34</f>
        <v>0</v>
      </c>
      <c r="P34" s="233"/>
      <c r="Q34" s="233"/>
      <c r="S34" s="243">
        <f t="shared" si="0"/>
        <v>3</v>
      </c>
    </row>
    <row r="35" spans="3:19" s="243" customFormat="1" ht="20.25" customHeight="1" x14ac:dyDescent="0.2">
      <c r="C35" s="245">
        <v>23</v>
      </c>
      <c r="D35" s="418">
        <f>'[1]Liste des élèves'!$D35</f>
        <v>0</v>
      </c>
      <c r="E35" s="418">
        <f>'[1]Liste des élèves'!$E35</f>
        <v>0</v>
      </c>
      <c r="F35" s="419"/>
      <c r="G35" s="418" t="str">
        <f>IF(YEAR('[1]Liste des élèves'!$F35)=1900,"",YEAR('[1]Liste des élèves'!$F35))</f>
        <v/>
      </c>
      <c r="H35" s="420"/>
      <c r="I35" s="421"/>
      <c r="J35" s="422"/>
      <c r="K35" s="422">
        <f t="shared" si="1"/>
        <v>1</v>
      </c>
      <c r="L35" s="423" t="str">
        <f t="shared" si="3"/>
        <v>0</v>
      </c>
      <c r="M35" s="422">
        <v>2439</v>
      </c>
      <c r="N35" s="421" t="str">
        <f>IF('[1]Liste des élèves'!$G35="","",'[1]Liste des élèves'!$G35)</f>
        <v/>
      </c>
      <c r="O35" s="421">
        <f>'[1]Liste des élèves'!$H35</f>
        <v>0</v>
      </c>
      <c r="P35" s="233"/>
      <c r="Q35" s="233"/>
      <c r="S35" s="243">
        <f t="shared" si="0"/>
        <v>3</v>
      </c>
    </row>
    <row r="36" spans="3:19" s="243" customFormat="1" ht="20.25" customHeight="1" x14ac:dyDescent="0.2">
      <c r="C36" s="245">
        <v>24</v>
      </c>
      <c r="D36" s="418">
        <f>'[1]Liste des élèves'!$D36</f>
        <v>0</v>
      </c>
      <c r="E36" s="418">
        <f>'[1]Liste des élèves'!$E36</f>
        <v>0</v>
      </c>
      <c r="F36" s="419"/>
      <c r="G36" s="418" t="str">
        <f>IF(YEAR('[1]Liste des élèves'!$F36)=1900,"",YEAR('[1]Liste des élèves'!$F36))</f>
        <v/>
      </c>
      <c r="H36" s="424"/>
      <c r="I36" s="425"/>
      <c r="J36" s="423"/>
      <c r="K36" s="423">
        <f t="shared" si="1"/>
        <v>1</v>
      </c>
      <c r="L36" s="423" t="str">
        <f t="shared" ref="L36:L42" si="4">LOWER(E36)</f>
        <v>0</v>
      </c>
      <c r="M36" s="422">
        <v>9394</v>
      </c>
      <c r="N36" s="421" t="str">
        <f>IF('[1]Liste des élèves'!$G36="","",'[1]Liste des élèves'!$G36)</f>
        <v/>
      </c>
      <c r="O36" s="421">
        <f>'[1]Liste des élèves'!$H36</f>
        <v>0</v>
      </c>
      <c r="P36" s="233"/>
      <c r="Q36" s="233"/>
      <c r="S36" s="243">
        <f t="shared" si="0"/>
        <v>3</v>
      </c>
    </row>
    <row r="37" spans="3:19" s="243" customFormat="1" ht="20.25" customHeight="1" x14ac:dyDescent="0.2">
      <c r="C37" s="245">
        <v>25</v>
      </c>
      <c r="D37" s="418">
        <f>'[1]Liste des élèves'!$D37</f>
        <v>0</v>
      </c>
      <c r="E37" s="418">
        <f>'[1]Liste des élèves'!$E37</f>
        <v>0</v>
      </c>
      <c r="F37" s="419"/>
      <c r="G37" s="418" t="str">
        <f>IF(YEAR('[1]Liste des élèves'!$F37)=1900,"",YEAR('[1]Liste des élèves'!$F37))</f>
        <v/>
      </c>
      <c r="H37" s="420"/>
      <c r="I37" s="421"/>
      <c r="J37" s="422"/>
      <c r="K37" s="422">
        <f t="shared" si="1"/>
        <v>1</v>
      </c>
      <c r="L37" s="422" t="str">
        <f t="shared" si="4"/>
        <v>0</v>
      </c>
      <c r="M37" s="422">
        <v>7555</v>
      </c>
      <c r="N37" s="421" t="str">
        <f>IF('[1]Liste des élèves'!$G37="","",'[1]Liste des élèves'!$G37)</f>
        <v/>
      </c>
      <c r="O37" s="421">
        <f>'[1]Liste des élèves'!$H37</f>
        <v>0</v>
      </c>
      <c r="P37" s="233"/>
      <c r="Q37" s="233"/>
      <c r="S37" s="243">
        <f t="shared" si="0"/>
        <v>3</v>
      </c>
    </row>
    <row r="38" spans="3:19" s="243" customFormat="1" ht="20.25" customHeight="1" x14ac:dyDescent="0.2">
      <c r="C38" s="245">
        <v>26</v>
      </c>
      <c r="D38" s="418">
        <f>'[1]Liste des élèves'!$D38</f>
        <v>0</v>
      </c>
      <c r="E38" s="418">
        <f>'[1]Liste des élèves'!$E38</f>
        <v>0</v>
      </c>
      <c r="F38" s="419"/>
      <c r="G38" s="418" t="str">
        <f>IF(YEAR('[1]Liste des élèves'!$F38)=1900,"",YEAR('[1]Liste des élèves'!$F38))</f>
        <v/>
      </c>
      <c r="H38" s="424"/>
      <c r="I38" s="425"/>
      <c r="J38" s="423"/>
      <c r="K38" s="423">
        <f t="shared" si="1"/>
        <v>1</v>
      </c>
      <c r="L38" s="423" t="str">
        <f t="shared" si="4"/>
        <v>0</v>
      </c>
      <c r="M38" s="422">
        <v>8410</v>
      </c>
      <c r="N38" s="421" t="str">
        <f>IF('[1]Liste des élèves'!$G38="","",'[1]Liste des élèves'!$G38)</f>
        <v/>
      </c>
      <c r="O38" s="421">
        <f>'[1]Liste des élèves'!$H38</f>
        <v>0</v>
      </c>
      <c r="P38" s="233"/>
      <c r="Q38" s="233"/>
      <c r="S38" s="243">
        <f t="shared" si="0"/>
        <v>3</v>
      </c>
    </row>
    <row r="39" spans="3:19" s="243" customFormat="1" ht="20.25" customHeight="1" x14ac:dyDescent="0.2">
      <c r="C39" s="246">
        <v>27</v>
      </c>
      <c r="D39" s="418">
        <f>'[1]Liste des élèves'!$D39</f>
        <v>0</v>
      </c>
      <c r="E39" s="418">
        <f>'[1]Liste des élèves'!$E39</f>
        <v>0</v>
      </c>
      <c r="F39" s="418"/>
      <c r="G39" s="418" t="str">
        <f>IF(YEAR('[1]Liste des élèves'!$F39)=1900,"",YEAR('[1]Liste des élèves'!$F39))</f>
        <v/>
      </c>
      <c r="H39" s="420"/>
      <c r="I39" s="421"/>
      <c r="J39" s="422"/>
      <c r="K39" s="422">
        <f t="shared" si="1"/>
        <v>1</v>
      </c>
      <c r="L39" s="422" t="str">
        <f t="shared" si="4"/>
        <v>0</v>
      </c>
      <c r="M39" s="422">
        <v>8784</v>
      </c>
      <c r="N39" s="421" t="str">
        <f>IF('[1]Liste des élèves'!$G39="","",'[1]Liste des élèves'!$G39)</f>
        <v/>
      </c>
      <c r="O39" s="421">
        <f>'[1]Liste des élèves'!$H39</f>
        <v>0</v>
      </c>
      <c r="P39" s="233"/>
      <c r="Q39" s="233"/>
      <c r="S39" s="243">
        <f t="shared" si="0"/>
        <v>3</v>
      </c>
    </row>
    <row r="40" spans="3:19" s="243" customFormat="1" ht="20.25" customHeight="1" x14ac:dyDescent="0.2">
      <c r="C40" s="246">
        <v>28</v>
      </c>
      <c r="D40" s="418">
        <f>'[1]Liste des élèves'!$D40</f>
        <v>0</v>
      </c>
      <c r="E40" s="418">
        <f>'[1]Liste des élèves'!$E40</f>
        <v>0</v>
      </c>
      <c r="F40" s="426"/>
      <c r="G40" s="418" t="str">
        <f>IF(YEAR('[1]Liste des élèves'!$F40)=1900,"",YEAR('[1]Liste des élèves'!$F40))</f>
        <v/>
      </c>
      <c r="H40" s="424"/>
      <c r="I40" s="425"/>
      <c r="J40" s="423"/>
      <c r="K40" s="423">
        <f t="shared" si="1"/>
        <v>1</v>
      </c>
      <c r="L40" s="423" t="str">
        <f t="shared" si="4"/>
        <v>0</v>
      </c>
      <c r="M40" s="422">
        <v>3926</v>
      </c>
      <c r="N40" s="421" t="str">
        <f>IF('[1]Liste des élèves'!$G40="","",'[1]Liste des élèves'!$G40)</f>
        <v/>
      </c>
      <c r="O40" s="421">
        <f>'[1]Liste des élèves'!$H40</f>
        <v>0</v>
      </c>
      <c r="P40" s="233"/>
      <c r="Q40" s="233"/>
      <c r="S40" s="243">
        <f t="shared" si="0"/>
        <v>3</v>
      </c>
    </row>
    <row r="41" spans="3:19" s="243" customFormat="1" ht="20.25" customHeight="1" x14ac:dyDescent="0.2">
      <c r="C41" s="246">
        <v>29</v>
      </c>
      <c r="D41" s="418">
        <f>'[1]Liste des élèves'!$D41</f>
        <v>0</v>
      </c>
      <c r="E41" s="418">
        <f>'[1]Liste des élèves'!$E41</f>
        <v>0</v>
      </c>
      <c r="F41" s="422"/>
      <c r="G41" s="418" t="str">
        <f>IF(YEAR('[1]Liste des élèves'!$F41)=1900,"",YEAR('[1]Liste des élèves'!$F41))</f>
        <v/>
      </c>
      <c r="H41" s="420"/>
      <c r="I41" s="421"/>
      <c r="J41" s="422"/>
      <c r="K41" s="422">
        <f t="shared" si="1"/>
        <v>1</v>
      </c>
      <c r="L41" s="422" t="str">
        <f t="shared" si="4"/>
        <v>0</v>
      </c>
      <c r="M41" s="422">
        <v>2131</v>
      </c>
      <c r="N41" s="421" t="str">
        <f>IF('[1]Liste des élèves'!$G41="","",'[1]Liste des élèves'!$G41)</f>
        <v/>
      </c>
      <c r="O41" s="421">
        <f>'[1]Liste des élèves'!$H41</f>
        <v>0</v>
      </c>
      <c r="P41" s="233"/>
      <c r="Q41" s="233"/>
      <c r="S41" s="243">
        <f t="shared" si="0"/>
        <v>3</v>
      </c>
    </row>
    <row r="42" spans="3:19" s="243" customFormat="1" ht="20.25" customHeight="1" x14ac:dyDescent="0.2">
      <c r="C42" s="392">
        <v>30</v>
      </c>
      <c r="D42" s="418">
        <f>'[1]Liste des élèves'!$D42</f>
        <v>0</v>
      </c>
      <c r="E42" s="418">
        <f>'[1]Liste des élèves'!$E42</f>
        <v>0</v>
      </c>
      <c r="F42" s="425"/>
      <c r="G42" s="418" t="str">
        <f>IF(YEAR('[1]Liste des élèves'!$F42)=1900,"",YEAR('[1]Liste des élèves'!$F42))</f>
        <v/>
      </c>
      <c r="H42" s="424"/>
      <c r="I42" s="425"/>
      <c r="J42" s="423"/>
      <c r="K42" s="423">
        <f t="shared" si="1"/>
        <v>1</v>
      </c>
      <c r="L42" s="423" t="str">
        <f t="shared" si="4"/>
        <v>0</v>
      </c>
      <c r="M42" s="423" t="s">
        <v>0</v>
      </c>
      <c r="N42" s="421" t="str">
        <f>IF('[1]Liste des élèves'!$G42="","",'[1]Liste des élèves'!$G42)</f>
        <v/>
      </c>
      <c r="O42" s="421">
        <f>'[1]Liste des élèves'!$H42</f>
        <v>0</v>
      </c>
      <c r="P42" s="233"/>
      <c r="Q42" s="233"/>
      <c r="S42" s="243">
        <f t="shared" si="0"/>
        <v>3</v>
      </c>
    </row>
    <row r="43" spans="3:19" ht="19.899999999999999" customHeight="1" x14ac:dyDescent="0.25">
      <c r="C43" s="542" t="s">
        <v>216</v>
      </c>
      <c r="D43" s="543"/>
      <c r="E43" s="543"/>
      <c r="F43" s="393"/>
      <c r="G43" s="394">
        <f>O43</f>
        <v>2</v>
      </c>
      <c r="H43" s="247"/>
      <c r="I43" s="247"/>
      <c r="J43" s="247"/>
      <c r="K43" s="247"/>
      <c r="L43" s="247"/>
      <c r="M43" s="247"/>
      <c r="N43" s="395"/>
      <c r="O43" s="396">
        <f>'[1]Liste des élèves'!$H$43</f>
        <v>2</v>
      </c>
    </row>
    <row r="44" spans="3:19" ht="19.899999999999999" customHeight="1" x14ac:dyDescent="0.25">
      <c r="C44" s="540" t="s">
        <v>167</v>
      </c>
      <c r="D44" s="540"/>
      <c r="E44" s="540"/>
      <c r="F44" s="248"/>
      <c r="G44" s="249"/>
      <c r="H44" s="250"/>
      <c r="I44" s="250"/>
      <c r="J44" s="250"/>
      <c r="K44" s="250"/>
      <c r="L44" s="250"/>
      <c r="M44" s="250"/>
      <c r="N44" s="249"/>
      <c r="O44" s="362">
        <f>'[1]Liste des élèves'!$H$44</f>
        <v>1</v>
      </c>
    </row>
    <row r="45" spans="3:19" ht="19.899999999999999" customHeight="1" x14ac:dyDescent="0.25">
      <c r="C45" s="541" t="s">
        <v>168</v>
      </c>
      <c r="D45" s="541"/>
      <c r="E45" s="541"/>
      <c r="F45" s="251"/>
      <c r="G45" s="252"/>
      <c r="H45" s="253"/>
      <c r="I45" s="253"/>
      <c r="J45" s="253"/>
      <c r="K45" s="253"/>
      <c r="L45" s="253"/>
      <c r="M45" s="253"/>
      <c r="N45" s="252"/>
      <c r="O45" s="363">
        <f>'[1]Liste des élèves'!$H$45</f>
        <v>1</v>
      </c>
    </row>
  </sheetData>
  <sheetProtection sheet="1" objects="1" scenarios="1" selectLockedCells="1"/>
  <mergeCells count="7">
    <mergeCell ref="C1:O7"/>
    <mergeCell ref="C44:E44"/>
    <mergeCell ref="C45:E45"/>
    <mergeCell ref="C43:E43"/>
    <mergeCell ref="C9:Q9"/>
    <mergeCell ref="B11:R11"/>
    <mergeCell ref="P13:R16"/>
  </mergeCells>
  <phoneticPr fontId="0" type="noConversion"/>
  <pageMargins left="0.7" right="0.7" top="0.75" bottom="0.75" header="0.3" footer="0.3"/>
  <pageSetup paperSize="9"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FF00"/>
  </sheetPr>
  <dimension ref="A1:E32"/>
  <sheetViews>
    <sheetView showGridLines="0" showRowColHeaders="0" zoomScale="85" zoomScaleNormal="85" workbookViewId="0">
      <pane xSplit="2" ySplit="2" topLeftCell="C3" activePane="bottomRight" state="frozen"/>
      <selection activeCell="BM11" sqref="BM11"/>
      <selection pane="topRight" activeCell="BM11" sqref="BM11"/>
      <selection pane="bottomLeft" activeCell="BM11" sqref="BM11"/>
      <selection pane="bottomRight" activeCell="C3" sqref="C3"/>
    </sheetView>
  </sheetViews>
  <sheetFormatPr baseColWidth="10" defaultColWidth="16.42578125" defaultRowHeight="48.75" customHeight="1" x14ac:dyDescent="0.2"/>
  <cols>
    <col min="1" max="1" width="16.42578125" style="444"/>
    <col min="2" max="2" width="16.42578125" style="445"/>
    <col min="3" max="5" width="39.7109375" style="446" customWidth="1"/>
    <col min="6" max="16384" width="16.42578125" style="446"/>
  </cols>
  <sheetData>
    <row r="1" spans="1:5" ht="48.75" customHeight="1" thickBot="1" x14ac:dyDescent="0.25">
      <c r="C1" s="762" t="s">
        <v>210</v>
      </c>
      <c r="D1" s="762"/>
      <c r="E1" s="762"/>
    </row>
    <row r="2" spans="1:5" ht="48.75" customHeight="1" thickTop="1" x14ac:dyDescent="0.2">
      <c r="C2" s="447" t="str">
        <f>'Eva. classe'!C10:AF10</f>
        <v>TRIMESTRE 1</v>
      </c>
      <c r="D2" s="448" t="str">
        <f>'Eva. classe'!AG10</f>
        <v>TRIMESTRE 2</v>
      </c>
      <c r="E2" s="449" t="str">
        <f>'Eva. classe'!BK10</f>
        <v>TRIMESTRE 3</v>
      </c>
    </row>
    <row r="3" spans="1:5" ht="60" customHeight="1" x14ac:dyDescent="0.2">
      <c r="A3" s="444">
        <v>1</v>
      </c>
      <c r="B3" s="450" t="str">
        <f>'Liste des élèves'!E13</f>
        <v>Prénom1</v>
      </c>
      <c r="C3" s="452"/>
      <c r="D3" s="452"/>
      <c r="E3" s="453"/>
    </row>
    <row r="4" spans="1:5" ht="60" customHeight="1" x14ac:dyDescent="0.2">
      <c r="A4" s="444">
        <f>A3+1</f>
        <v>2</v>
      </c>
      <c r="B4" s="451" t="str">
        <f>'Liste des élèves'!E14</f>
        <v>Prénom2</v>
      </c>
      <c r="C4" s="454"/>
      <c r="D4" s="454"/>
      <c r="E4" s="455"/>
    </row>
    <row r="5" spans="1:5" ht="60" customHeight="1" x14ac:dyDescent="0.2">
      <c r="A5" s="444">
        <f t="shared" ref="A5:A32" si="0">A4+1</f>
        <v>3</v>
      </c>
      <c r="B5" s="450">
        <f>'Liste des élèves'!E15</f>
        <v>0</v>
      </c>
      <c r="C5" s="452"/>
      <c r="D5" s="452"/>
      <c r="E5" s="453"/>
    </row>
    <row r="6" spans="1:5" ht="60" customHeight="1" x14ac:dyDescent="0.2">
      <c r="A6" s="444">
        <f t="shared" si="0"/>
        <v>4</v>
      </c>
      <c r="B6" s="451">
        <f>'Liste des élèves'!E16</f>
        <v>0</v>
      </c>
      <c r="C6" s="454"/>
      <c r="D6" s="454"/>
      <c r="E6" s="455"/>
    </row>
    <row r="7" spans="1:5" ht="60" customHeight="1" x14ac:dyDescent="0.2">
      <c r="A7" s="444">
        <f t="shared" si="0"/>
        <v>5</v>
      </c>
      <c r="B7" s="450">
        <f>'Liste des élèves'!E17</f>
        <v>0</v>
      </c>
      <c r="C7" s="452"/>
      <c r="D7" s="452"/>
      <c r="E7" s="453"/>
    </row>
    <row r="8" spans="1:5" ht="60" customHeight="1" x14ac:dyDescent="0.2">
      <c r="A8" s="444">
        <f t="shared" si="0"/>
        <v>6</v>
      </c>
      <c r="B8" s="451">
        <f>'Liste des élèves'!E18</f>
        <v>0</v>
      </c>
      <c r="C8" s="454"/>
      <c r="D8" s="454"/>
      <c r="E8" s="455"/>
    </row>
    <row r="9" spans="1:5" ht="60" customHeight="1" x14ac:dyDescent="0.2">
      <c r="A9" s="444">
        <f t="shared" si="0"/>
        <v>7</v>
      </c>
      <c r="B9" s="450">
        <f>'Liste des élèves'!E19</f>
        <v>0</v>
      </c>
      <c r="C9" s="452"/>
      <c r="D9" s="452"/>
      <c r="E9" s="453"/>
    </row>
    <row r="10" spans="1:5" ht="60" customHeight="1" x14ac:dyDescent="0.2">
      <c r="A10" s="444">
        <f t="shared" si="0"/>
        <v>8</v>
      </c>
      <c r="B10" s="451">
        <f>'Liste des élèves'!E20</f>
        <v>0</v>
      </c>
      <c r="C10" s="454"/>
      <c r="D10" s="454"/>
      <c r="E10" s="455"/>
    </row>
    <row r="11" spans="1:5" ht="60" customHeight="1" x14ac:dyDescent="0.2">
      <c r="A11" s="444">
        <f t="shared" si="0"/>
        <v>9</v>
      </c>
      <c r="B11" s="450">
        <f>'Liste des élèves'!E21</f>
        <v>0</v>
      </c>
      <c r="C11" s="452"/>
      <c r="D11" s="452"/>
      <c r="E11" s="453"/>
    </row>
    <row r="12" spans="1:5" ht="60" customHeight="1" x14ac:dyDescent="0.2">
      <c r="A12" s="444">
        <f t="shared" si="0"/>
        <v>10</v>
      </c>
      <c r="B12" s="451">
        <f>'Liste des élèves'!E22</f>
        <v>0</v>
      </c>
      <c r="C12" s="454"/>
      <c r="D12" s="454"/>
      <c r="E12" s="455"/>
    </row>
    <row r="13" spans="1:5" ht="60" customHeight="1" x14ac:dyDescent="0.2">
      <c r="A13" s="444">
        <f t="shared" si="0"/>
        <v>11</v>
      </c>
      <c r="B13" s="450">
        <f>'Liste des élèves'!E23</f>
        <v>0</v>
      </c>
      <c r="C13" s="452"/>
      <c r="D13" s="452"/>
      <c r="E13" s="453"/>
    </row>
    <row r="14" spans="1:5" ht="60" customHeight="1" x14ac:dyDescent="0.2">
      <c r="A14" s="444">
        <f t="shared" si="0"/>
        <v>12</v>
      </c>
      <c r="B14" s="451">
        <f>'Liste des élèves'!E24</f>
        <v>0</v>
      </c>
      <c r="C14" s="454"/>
      <c r="D14" s="454"/>
      <c r="E14" s="455"/>
    </row>
    <row r="15" spans="1:5" ht="60" customHeight="1" x14ac:dyDescent="0.2">
      <c r="A15" s="444">
        <f t="shared" si="0"/>
        <v>13</v>
      </c>
      <c r="B15" s="450">
        <f>'Liste des élèves'!E25</f>
        <v>0</v>
      </c>
      <c r="C15" s="452"/>
      <c r="D15" s="452"/>
      <c r="E15" s="453"/>
    </row>
    <row r="16" spans="1:5" ht="60" customHeight="1" x14ac:dyDescent="0.2">
      <c r="A16" s="444">
        <f t="shared" si="0"/>
        <v>14</v>
      </c>
      <c r="B16" s="451">
        <f>'Liste des élèves'!E26</f>
        <v>0</v>
      </c>
      <c r="C16" s="454"/>
      <c r="D16" s="454"/>
      <c r="E16" s="455"/>
    </row>
    <row r="17" spans="1:5" ht="60" customHeight="1" x14ac:dyDescent="0.2">
      <c r="A17" s="444">
        <f t="shared" si="0"/>
        <v>15</v>
      </c>
      <c r="B17" s="450">
        <f>'Liste des élèves'!E27</f>
        <v>0</v>
      </c>
      <c r="C17" s="452"/>
      <c r="D17" s="452"/>
      <c r="E17" s="453"/>
    </row>
    <row r="18" spans="1:5" ht="60" customHeight="1" x14ac:dyDescent="0.2">
      <c r="A18" s="444">
        <f t="shared" si="0"/>
        <v>16</v>
      </c>
      <c r="B18" s="451">
        <f>'Liste des élèves'!E28</f>
        <v>0</v>
      </c>
      <c r="C18" s="454"/>
      <c r="D18" s="454"/>
      <c r="E18" s="455"/>
    </row>
    <row r="19" spans="1:5" ht="60" customHeight="1" x14ac:dyDescent="0.2">
      <c r="A19" s="444">
        <f t="shared" si="0"/>
        <v>17</v>
      </c>
      <c r="B19" s="450">
        <f>'Liste des élèves'!E29</f>
        <v>0</v>
      </c>
      <c r="C19" s="452"/>
      <c r="D19" s="452"/>
      <c r="E19" s="453"/>
    </row>
    <row r="20" spans="1:5" ht="60" customHeight="1" x14ac:dyDescent="0.2">
      <c r="A20" s="444">
        <f t="shared" si="0"/>
        <v>18</v>
      </c>
      <c r="B20" s="451">
        <f>'Liste des élèves'!E30</f>
        <v>0</v>
      </c>
      <c r="C20" s="454"/>
      <c r="D20" s="454"/>
      <c r="E20" s="455"/>
    </row>
    <row r="21" spans="1:5" ht="60" customHeight="1" x14ac:dyDescent="0.2">
      <c r="A21" s="444">
        <f t="shared" si="0"/>
        <v>19</v>
      </c>
      <c r="B21" s="450">
        <f>'Liste des élèves'!E31</f>
        <v>0</v>
      </c>
      <c r="C21" s="452"/>
      <c r="D21" s="452"/>
      <c r="E21" s="453"/>
    </row>
    <row r="22" spans="1:5" ht="60" customHeight="1" x14ac:dyDescent="0.2">
      <c r="A22" s="444">
        <f t="shared" si="0"/>
        <v>20</v>
      </c>
      <c r="B22" s="451">
        <f>'Liste des élèves'!E32</f>
        <v>0</v>
      </c>
      <c r="C22" s="454"/>
      <c r="D22" s="454"/>
      <c r="E22" s="455"/>
    </row>
    <row r="23" spans="1:5" ht="60" customHeight="1" x14ac:dyDescent="0.2">
      <c r="A23" s="444">
        <f t="shared" si="0"/>
        <v>21</v>
      </c>
      <c r="B23" s="450">
        <f>'Liste des élèves'!E33</f>
        <v>0</v>
      </c>
      <c r="C23" s="452"/>
      <c r="D23" s="452"/>
      <c r="E23" s="453"/>
    </row>
    <row r="24" spans="1:5" ht="60" customHeight="1" x14ac:dyDescent="0.2">
      <c r="A24" s="444">
        <f t="shared" si="0"/>
        <v>22</v>
      </c>
      <c r="B24" s="451">
        <f>'Liste des élèves'!E34</f>
        <v>0</v>
      </c>
      <c r="C24" s="454"/>
      <c r="D24" s="454"/>
      <c r="E24" s="455"/>
    </row>
    <row r="25" spans="1:5" ht="60" customHeight="1" x14ac:dyDescent="0.2">
      <c r="A25" s="444">
        <f t="shared" si="0"/>
        <v>23</v>
      </c>
      <c r="B25" s="450">
        <f>'Liste des élèves'!E35</f>
        <v>0</v>
      </c>
      <c r="C25" s="452"/>
      <c r="D25" s="452"/>
      <c r="E25" s="453"/>
    </row>
    <row r="26" spans="1:5" ht="60" customHeight="1" x14ac:dyDescent="0.2">
      <c r="A26" s="444">
        <f t="shared" si="0"/>
        <v>24</v>
      </c>
      <c r="B26" s="451">
        <f>'Liste des élèves'!E36</f>
        <v>0</v>
      </c>
      <c r="C26" s="454"/>
      <c r="D26" s="454"/>
      <c r="E26" s="455"/>
    </row>
    <row r="27" spans="1:5" ht="60" customHeight="1" x14ac:dyDescent="0.2">
      <c r="A27" s="444">
        <f t="shared" si="0"/>
        <v>25</v>
      </c>
      <c r="B27" s="450">
        <f>'Liste des élèves'!E37</f>
        <v>0</v>
      </c>
      <c r="C27" s="452"/>
      <c r="D27" s="452"/>
      <c r="E27" s="453"/>
    </row>
    <row r="28" spans="1:5" ht="60" customHeight="1" x14ac:dyDescent="0.2">
      <c r="A28" s="444">
        <f t="shared" si="0"/>
        <v>26</v>
      </c>
      <c r="B28" s="451">
        <f>'Liste des élèves'!E38</f>
        <v>0</v>
      </c>
      <c r="C28" s="454"/>
      <c r="D28" s="454"/>
      <c r="E28" s="455"/>
    </row>
    <row r="29" spans="1:5" ht="60" customHeight="1" x14ac:dyDescent="0.2">
      <c r="A29" s="444">
        <f t="shared" si="0"/>
        <v>27</v>
      </c>
      <c r="B29" s="450">
        <f>'Liste des élèves'!E39</f>
        <v>0</v>
      </c>
      <c r="C29" s="452"/>
      <c r="D29" s="452"/>
      <c r="E29" s="453"/>
    </row>
    <row r="30" spans="1:5" ht="60" customHeight="1" x14ac:dyDescent="0.2">
      <c r="A30" s="444">
        <f t="shared" si="0"/>
        <v>28</v>
      </c>
      <c r="B30" s="451">
        <f>'Liste des élèves'!E40</f>
        <v>0</v>
      </c>
      <c r="C30" s="454"/>
      <c r="D30" s="454"/>
      <c r="E30" s="455"/>
    </row>
    <row r="31" spans="1:5" ht="60" customHeight="1" x14ac:dyDescent="0.2">
      <c r="A31" s="444">
        <f t="shared" si="0"/>
        <v>29</v>
      </c>
      <c r="B31" s="450">
        <f>'Liste des élèves'!E41</f>
        <v>0</v>
      </c>
      <c r="C31" s="452"/>
      <c r="D31" s="452"/>
      <c r="E31" s="453"/>
    </row>
    <row r="32" spans="1:5" ht="60" customHeight="1" x14ac:dyDescent="0.2">
      <c r="A32" s="444">
        <f t="shared" si="0"/>
        <v>30</v>
      </c>
      <c r="B32" s="451">
        <f>'Liste des élèves'!E42</f>
        <v>0</v>
      </c>
      <c r="C32" s="454"/>
      <c r="D32" s="454"/>
      <c r="E32" s="455"/>
    </row>
  </sheetData>
  <sheetProtection algorithmName="SHA-512" hashValue="KNhseahbvIfWs7y5VsaPgXPMYYK/fhX7Ez8hSXixh5TpDBH7+s8HxBe6lkY2xUFjFq0VIn67f4N8gPiDnuXcrw==" saltValue="PJvZCjABHaJGYEiisFbJeA==" spinCount="100000" sheet="1" objects="1" scenarios="1" selectLockedCells="1"/>
  <mergeCells count="1">
    <mergeCell ref="C1:E1"/>
  </mergeCells>
  <conditionalFormatting sqref="C1">
    <cfRule type="expression" dxfId="2" priority="1" stopIfTrue="1">
      <formula>C1=1</formula>
    </cfRule>
    <cfRule type="expression" dxfId="1" priority="2" stopIfTrue="1">
      <formula>C1=3</formula>
    </cfRule>
    <cfRule type="expression" dxfId="0" priority="3" stopIfTrue="1">
      <formula>C1=2</formula>
    </cfRule>
  </conditionalFormatting>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46"/>
  <sheetViews>
    <sheetView showGridLines="0" showRowColHeaders="0" tabSelected="1" zoomScale="145" zoomScaleNormal="145" workbookViewId="0"/>
  </sheetViews>
  <sheetFormatPr baseColWidth="10" defaultColWidth="11.5703125" defaultRowHeight="12.75" x14ac:dyDescent="0.2"/>
  <cols>
    <col min="1" max="1" width="3.7109375" customWidth="1"/>
    <col min="2" max="2" width="13.28515625" customWidth="1"/>
    <col min="3" max="3" width="45.140625" customWidth="1"/>
    <col min="4" max="6" width="7" customWidth="1"/>
    <col min="7" max="7" width="8.140625" customWidth="1"/>
  </cols>
  <sheetData>
    <row r="1" spans="1:7" ht="27.6" customHeight="1" x14ac:dyDescent="0.2">
      <c r="B1" s="767" t="s">
        <v>240</v>
      </c>
      <c r="C1" s="767"/>
      <c r="D1" s="767"/>
      <c r="E1" s="767"/>
      <c r="F1" s="767"/>
      <c r="G1" s="767"/>
    </row>
    <row r="2" spans="1:7" ht="13.15" customHeight="1" x14ac:dyDescent="0.2">
      <c r="B2" s="767"/>
      <c r="C2" s="767"/>
      <c r="D2" s="767"/>
      <c r="E2" s="767"/>
      <c r="F2" s="767"/>
      <c r="G2" s="767"/>
    </row>
    <row r="3" spans="1:7" ht="13.9" customHeight="1" thickBot="1" x14ac:dyDescent="0.25">
      <c r="B3" s="767"/>
      <c r="C3" s="767"/>
      <c r="D3" s="767"/>
      <c r="E3" s="767"/>
      <c r="F3" s="767"/>
      <c r="G3" s="767"/>
    </row>
    <row r="4" spans="1:7" ht="15.75" thickBot="1" x14ac:dyDescent="0.3">
      <c r="A4" s="458"/>
      <c r="B4" s="768" t="s">
        <v>241</v>
      </c>
      <c r="C4" s="769"/>
      <c r="D4" s="769"/>
      <c r="E4" s="769"/>
      <c r="F4" s="770"/>
      <c r="G4" s="458"/>
    </row>
    <row r="5" spans="1:7" ht="15.75" thickTop="1" x14ac:dyDescent="0.25">
      <c r="A5" s="458"/>
      <c r="B5" s="459" t="s">
        <v>242</v>
      </c>
      <c r="C5" s="459" t="s">
        <v>243</v>
      </c>
      <c r="D5" s="460" t="s">
        <v>244</v>
      </c>
      <c r="E5" s="460" t="s">
        <v>245</v>
      </c>
      <c r="F5" s="460" t="s">
        <v>246</v>
      </c>
      <c r="G5" s="461" t="s">
        <v>247</v>
      </c>
    </row>
    <row r="6" spans="1:7" x14ac:dyDescent="0.2">
      <c r="A6" s="771" t="s">
        <v>248</v>
      </c>
      <c r="B6" s="462"/>
      <c r="C6" s="538"/>
      <c r="D6" s="463" t="s">
        <v>0</v>
      </c>
      <c r="E6" s="464">
        <v>0</v>
      </c>
      <c r="F6" s="465">
        <v>0</v>
      </c>
      <c r="G6" s="466">
        <f>F6-E6</f>
        <v>0</v>
      </c>
    </row>
    <row r="7" spans="1:7" x14ac:dyDescent="0.2">
      <c r="A7" s="771"/>
      <c r="B7" s="467" t="s">
        <v>0</v>
      </c>
      <c r="C7" s="468" t="s">
        <v>0</v>
      </c>
      <c r="D7" s="469" t="s">
        <v>0</v>
      </c>
      <c r="E7" s="470"/>
      <c r="F7" s="471"/>
      <c r="G7" s="472">
        <f t="shared" ref="G7:G45" si="0">F7-E7</f>
        <v>0</v>
      </c>
    </row>
    <row r="8" spans="1:7" x14ac:dyDescent="0.2">
      <c r="A8" s="771"/>
      <c r="B8" s="473" t="s">
        <v>0</v>
      </c>
      <c r="C8" s="474"/>
      <c r="D8" s="475"/>
      <c r="E8" s="476"/>
      <c r="F8" s="477"/>
      <c r="G8" s="466">
        <f t="shared" si="0"/>
        <v>0</v>
      </c>
    </row>
    <row r="9" spans="1:7" x14ac:dyDescent="0.2">
      <c r="A9" s="771"/>
      <c r="B9" s="467"/>
      <c r="C9" s="468"/>
      <c r="D9" s="469"/>
      <c r="E9" s="470"/>
      <c r="F9" s="471"/>
      <c r="G9" s="472">
        <f t="shared" si="0"/>
        <v>0</v>
      </c>
    </row>
    <row r="10" spans="1:7" x14ac:dyDescent="0.2">
      <c r="A10" s="771"/>
      <c r="B10" s="473"/>
      <c r="C10" s="474"/>
      <c r="D10" s="475"/>
      <c r="E10" s="476"/>
      <c r="F10" s="477"/>
      <c r="G10" s="466">
        <f t="shared" si="0"/>
        <v>0</v>
      </c>
    </row>
    <row r="11" spans="1:7" x14ac:dyDescent="0.2">
      <c r="A11" s="771"/>
      <c r="B11" s="467"/>
      <c r="C11" s="468"/>
      <c r="D11" s="469"/>
      <c r="E11" s="470"/>
      <c r="F11" s="471"/>
      <c r="G11" s="472">
        <f t="shared" si="0"/>
        <v>0</v>
      </c>
    </row>
    <row r="12" spans="1:7" x14ac:dyDescent="0.2">
      <c r="A12" s="771"/>
      <c r="B12" s="473"/>
      <c r="C12" s="474"/>
      <c r="D12" s="475"/>
      <c r="E12" s="476"/>
      <c r="F12" s="477"/>
      <c r="G12" s="466">
        <f t="shared" si="0"/>
        <v>0</v>
      </c>
    </row>
    <row r="13" spans="1:7" ht="13.5" thickBot="1" x14ac:dyDescent="0.25">
      <c r="A13" s="772"/>
      <c r="B13" s="478"/>
      <c r="C13" s="479"/>
      <c r="D13" s="480"/>
      <c r="E13" s="481"/>
      <c r="F13" s="482"/>
      <c r="G13" s="483">
        <f t="shared" si="0"/>
        <v>0</v>
      </c>
    </row>
    <row r="14" spans="1:7" ht="13.5" thickTop="1" x14ac:dyDescent="0.2">
      <c r="A14" s="773" t="s">
        <v>249</v>
      </c>
      <c r="B14" s="484"/>
      <c r="C14" s="485"/>
      <c r="D14" s="486"/>
      <c r="E14" s="487"/>
      <c r="F14" s="488"/>
      <c r="G14" s="466">
        <f t="shared" si="0"/>
        <v>0</v>
      </c>
    </row>
    <row r="15" spans="1:7" x14ac:dyDescent="0.2">
      <c r="A15" s="774"/>
      <c r="B15" s="489"/>
      <c r="C15" s="490"/>
      <c r="D15" s="491"/>
      <c r="E15" s="492"/>
      <c r="F15" s="493"/>
      <c r="G15" s="494">
        <f t="shared" si="0"/>
        <v>0</v>
      </c>
    </row>
    <row r="16" spans="1:7" x14ac:dyDescent="0.2">
      <c r="A16" s="774"/>
      <c r="B16" s="473"/>
      <c r="C16" s="474"/>
      <c r="D16" s="475"/>
      <c r="E16" s="476"/>
      <c r="F16" s="477"/>
      <c r="G16" s="466">
        <f t="shared" si="0"/>
        <v>0</v>
      </c>
    </row>
    <row r="17" spans="1:7" x14ac:dyDescent="0.2">
      <c r="A17" s="774"/>
      <c r="B17" s="489"/>
      <c r="C17" s="490"/>
      <c r="D17" s="491"/>
      <c r="E17" s="492"/>
      <c r="F17" s="493"/>
      <c r="G17" s="494">
        <f t="shared" si="0"/>
        <v>0</v>
      </c>
    </row>
    <row r="18" spans="1:7" x14ac:dyDescent="0.2">
      <c r="A18" s="774"/>
      <c r="B18" s="473"/>
      <c r="C18" s="474"/>
      <c r="D18" s="475"/>
      <c r="E18" s="476"/>
      <c r="F18" s="477"/>
      <c r="G18" s="466">
        <f t="shared" si="0"/>
        <v>0</v>
      </c>
    </row>
    <row r="19" spans="1:7" x14ac:dyDescent="0.2">
      <c r="A19" s="774"/>
      <c r="B19" s="489"/>
      <c r="C19" s="490"/>
      <c r="D19" s="491"/>
      <c r="E19" s="492"/>
      <c r="F19" s="493"/>
      <c r="G19" s="494">
        <f t="shared" si="0"/>
        <v>0</v>
      </c>
    </row>
    <row r="20" spans="1:7" x14ac:dyDescent="0.2">
      <c r="A20" s="774"/>
      <c r="B20" s="473"/>
      <c r="C20" s="474"/>
      <c r="D20" s="475"/>
      <c r="E20" s="476"/>
      <c r="F20" s="477"/>
      <c r="G20" s="466">
        <f t="shared" si="0"/>
        <v>0</v>
      </c>
    </row>
    <row r="21" spans="1:7" ht="13.5" thickBot="1" x14ac:dyDescent="0.25">
      <c r="A21" s="775"/>
      <c r="B21" s="495"/>
      <c r="C21" s="496"/>
      <c r="D21" s="497"/>
      <c r="E21" s="498"/>
      <c r="F21" s="499"/>
      <c r="G21" s="500">
        <f t="shared" si="0"/>
        <v>0</v>
      </c>
    </row>
    <row r="22" spans="1:7" ht="13.5" thickTop="1" x14ac:dyDescent="0.2">
      <c r="A22" s="776" t="s">
        <v>250</v>
      </c>
      <c r="B22" s="484"/>
      <c r="C22" s="485"/>
      <c r="D22" s="486"/>
      <c r="E22" s="487"/>
      <c r="F22" s="488"/>
      <c r="G22" s="466">
        <f t="shared" si="0"/>
        <v>0</v>
      </c>
    </row>
    <row r="23" spans="1:7" x14ac:dyDescent="0.2">
      <c r="A23" s="777"/>
      <c r="B23" s="501"/>
      <c r="C23" s="502"/>
      <c r="D23" s="503"/>
      <c r="E23" s="504"/>
      <c r="F23" s="505"/>
      <c r="G23" s="506">
        <f t="shared" si="0"/>
        <v>0</v>
      </c>
    </row>
    <row r="24" spans="1:7" x14ac:dyDescent="0.2">
      <c r="A24" s="777"/>
      <c r="B24" s="473"/>
      <c r="C24" s="474"/>
      <c r="D24" s="475"/>
      <c r="E24" s="476"/>
      <c r="F24" s="477"/>
      <c r="G24" s="466">
        <f t="shared" si="0"/>
        <v>0</v>
      </c>
    </row>
    <row r="25" spans="1:7" x14ac:dyDescent="0.2">
      <c r="A25" s="777"/>
      <c r="B25" s="501"/>
      <c r="C25" s="502"/>
      <c r="D25" s="503"/>
      <c r="E25" s="504"/>
      <c r="F25" s="507"/>
      <c r="G25" s="506">
        <f t="shared" si="0"/>
        <v>0</v>
      </c>
    </row>
    <row r="26" spans="1:7" x14ac:dyDescent="0.2">
      <c r="A26" s="777"/>
      <c r="B26" s="473"/>
      <c r="C26" s="474"/>
      <c r="D26" s="475"/>
      <c r="E26" s="476"/>
      <c r="F26" s="477"/>
      <c r="G26" s="466">
        <f t="shared" si="0"/>
        <v>0</v>
      </c>
    </row>
    <row r="27" spans="1:7" x14ac:dyDescent="0.2">
      <c r="A27" s="777"/>
      <c r="B27" s="501"/>
      <c r="C27" s="502"/>
      <c r="D27" s="503"/>
      <c r="E27" s="504"/>
      <c r="F27" s="507"/>
      <c r="G27" s="506">
        <f t="shared" si="0"/>
        <v>0</v>
      </c>
    </row>
    <row r="28" spans="1:7" x14ac:dyDescent="0.2">
      <c r="A28" s="777"/>
      <c r="B28" s="473"/>
      <c r="C28" s="474"/>
      <c r="D28" s="475"/>
      <c r="E28" s="476"/>
      <c r="F28" s="477"/>
      <c r="G28" s="466">
        <f t="shared" si="0"/>
        <v>0</v>
      </c>
    </row>
    <row r="29" spans="1:7" ht="13.5" thickBot="1" x14ac:dyDescent="0.25">
      <c r="A29" s="778"/>
      <c r="B29" s="508"/>
      <c r="C29" s="509"/>
      <c r="D29" s="510"/>
      <c r="E29" s="511"/>
      <c r="F29" s="512"/>
      <c r="G29" s="513">
        <f t="shared" si="0"/>
        <v>0</v>
      </c>
    </row>
    <row r="30" spans="1:7" ht="13.5" thickTop="1" x14ac:dyDescent="0.2">
      <c r="A30" s="779" t="s">
        <v>251</v>
      </c>
      <c r="B30" s="484"/>
      <c r="C30" s="485"/>
      <c r="D30" s="486"/>
      <c r="E30" s="487"/>
      <c r="F30" s="488"/>
      <c r="G30" s="466">
        <f t="shared" si="0"/>
        <v>0</v>
      </c>
    </row>
    <row r="31" spans="1:7" x14ac:dyDescent="0.2">
      <c r="A31" s="780"/>
      <c r="B31" s="514"/>
      <c r="C31" s="515"/>
      <c r="D31" s="516"/>
      <c r="E31" s="517"/>
      <c r="F31" s="518"/>
      <c r="G31" s="519">
        <f t="shared" si="0"/>
        <v>0</v>
      </c>
    </row>
    <row r="32" spans="1:7" x14ac:dyDescent="0.2">
      <c r="A32" s="780"/>
      <c r="B32" s="473"/>
      <c r="C32" s="474"/>
      <c r="D32" s="475"/>
      <c r="E32" s="476"/>
      <c r="F32" s="477"/>
      <c r="G32" s="466">
        <f t="shared" si="0"/>
        <v>0</v>
      </c>
    </row>
    <row r="33" spans="1:7" x14ac:dyDescent="0.2">
      <c r="A33" s="780"/>
      <c r="B33" s="514"/>
      <c r="C33" s="515"/>
      <c r="D33" s="516"/>
      <c r="E33" s="517"/>
      <c r="F33" s="518"/>
      <c r="G33" s="519">
        <f t="shared" si="0"/>
        <v>0</v>
      </c>
    </row>
    <row r="34" spans="1:7" x14ac:dyDescent="0.2">
      <c r="A34" s="780"/>
      <c r="B34" s="473"/>
      <c r="C34" s="474"/>
      <c r="D34" s="475"/>
      <c r="E34" s="476"/>
      <c r="F34" s="477"/>
      <c r="G34" s="466">
        <f t="shared" si="0"/>
        <v>0</v>
      </c>
    </row>
    <row r="35" spans="1:7" x14ac:dyDescent="0.2">
      <c r="A35" s="780"/>
      <c r="B35" s="514"/>
      <c r="C35" s="515"/>
      <c r="D35" s="516"/>
      <c r="E35" s="517"/>
      <c r="F35" s="518"/>
      <c r="G35" s="519">
        <f t="shared" si="0"/>
        <v>0</v>
      </c>
    </row>
    <row r="36" spans="1:7" x14ac:dyDescent="0.2">
      <c r="A36" s="780"/>
      <c r="B36" s="473"/>
      <c r="C36" s="474"/>
      <c r="D36" s="475"/>
      <c r="E36" s="476"/>
      <c r="F36" s="477"/>
      <c r="G36" s="466">
        <f t="shared" si="0"/>
        <v>0</v>
      </c>
    </row>
    <row r="37" spans="1:7" ht="13.5" thickBot="1" x14ac:dyDescent="0.25">
      <c r="A37" s="781"/>
      <c r="B37" s="520"/>
      <c r="C37" s="521"/>
      <c r="D37" s="522"/>
      <c r="E37" s="523"/>
      <c r="F37" s="524"/>
      <c r="G37" s="525">
        <f t="shared" si="0"/>
        <v>0</v>
      </c>
    </row>
    <row r="38" spans="1:7" ht="13.5" thickTop="1" x14ac:dyDescent="0.2">
      <c r="A38" s="763" t="s">
        <v>252</v>
      </c>
      <c r="B38" s="484"/>
      <c r="C38" s="485"/>
      <c r="D38" s="486"/>
      <c r="E38" s="487"/>
      <c r="F38" s="488"/>
      <c r="G38" s="466">
        <f t="shared" si="0"/>
        <v>0</v>
      </c>
    </row>
    <row r="39" spans="1:7" x14ac:dyDescent="0.2">
      <c r="A39" s="764"/>
      <c r="B39" s="526"/>
      <c r="C39" s="527"/>
      <c r="D39" s="528"/>
      <c r="E39" s="529"/>
      <c r="F39" s="530"/>
      <c r="G39" s="531">
        <f t="shared" si="0"/>
        <v>0</v>
      </c>
    </row>
    <row r="40" spans="1:7" x14ac:dyDescent="0.2">
      <c r="A40" s="764"/>
      <c r="B40" s="473"/>
      <c r="C40" s="474"/>
      <c r="D40" s="475"/>
      <c r="E40" s="476"/>
      <c r="F40" s="477"/>
      <c r="G40" s="466">
        <f t="shared" si="0"/>
        <v>0</v>
      </c>
    </row>
    <row r="41" spans="1:7" x14ac:dyDescent="0.2">
      <c r="A41" s="764"/>
      <c r="B41" s="526"/>
      <c r="C41" s="527"/>
      <c r="D41" s="528"/>
      <c r="E41" s="529"/>
      <c r="F41" s="530"/>
      <c r="G41" s="531">
        <f t="shared" si="0"/>
        <v>0</v>
      </c>
    </row>
    <row r="42" spans="1:7" x14ac:dyDescent="0.2">
      <c r="A42" s="764"/>
      <c r="B42" s="473"/>
      <c r="C42" s="474"/>
      <c r="D42" s="475"/>
      <c r="E42" s="476"/>
      <c r="F42" s="477"/>
      <c r="G42" s="466">
        <f t="shared" si="0"/>
        <v>0</v>
      </c>
    </row>
    <row r="43" spans="1:7" x14ac:dyDescent="0.2">
      <c r="A43" s="764"/>
      <c r="B43" s="526"/>
      <c r="C43" s="527"/>
      <c r="D43" s="528"/>
      <c r="E43" s="529"/>
      <c r="F43" s="530"/>
      <c r="G43" s="531">
        <f t="shared" si="0"/>
        <v>0</v>
      </c>
    </row>
    <row r="44" spans="1:7" x14ac:dyDescent="0.2">
      <c r="A44" s="764"/>
      <c r="B44" s="473"/>
      <c r="C44" s="474"/>
      <c r="D44" s="475"/>
      <c r="E44" s="476"/>
      <c r="F44" s="477"/>
      <c r="G44" s="466">
        <f t="shared" si="0"/>
        <v>0</v>
      </c>
    </row>
    <row r="45" spans="1:7" ht="13.5" thickBot="1" x14ac:dyDescent="0.25">
      <c r="A45" s="764"/>
      <c r="B45" s="532"/>
      <c r="C45" s="533"/>
      <c r="D45" s="534"/>
      <c r="E45" s="535"/>
      <c r="F45" s="536"/>
      <c r="G45" s="531">
        <f t="shared" si="0"/>
        <v>0</v>
      </c>
    </row>
    <row r="46" spans="1:7" ht="16.899999999999999" customHeight="1" thickBot="1" x14ac:dyDescent="0.25">
      <c r="A46" s="765"/>
      <c r="B46" s="765"/>
      <c r="C46" s="765"/>
      <c r="D46" s="766" t="s">
        <v>253</v>
      </c>
      <c r="E46" s="766"/>
      <c r="F46" s="766"/>
      <c r="G46" s="537">
        <f>SUM(G7:G45)</f>
        <v>0</v>
      </c>
    </row>
  </sheetData>
  <sheetProtection sheet="1" objects="1" scenarios="1"/>
  <mergeCells count="9">
    <mergeCell ref="A38:A45"/>
    <mergeCell ref="A46:C46"/>
    <mergeCell ref="D46:F46"/>
    <mergeCell ref="B1:G3"/>
    <mergeCell ref="B4:F4"/>
    <mergeCell ref="A6:A13"/>
    <mergeCell ref="A14:A21"/>
    <mergeCell ref="A22:A29"/>
    <mergeCell ref="A30:A3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0.249977111117893"/>
  </sheetPr>
  <dimension ref="A1:CZ165"/>
  <sheetViews>
    <sheetView showGridLines="0" showRowColHeaders="0" zoomScale="145" zoomScaleNormal="145" workbookViewId="0">
      <pane xSplit="2" ySplit="11" topLeftCell="C12" activePane="bottomRight" state="frozen"/>
      <selection activeCell="BM11" sqref="BM11"/>
      <selection pane="topRight" activeCell="BM11" sqref="BM11"/>
      <selection pane="bottomLeft" activeCell="BM11" sqref="BM11"/>
      <selection pane="bottomRight"/>
    </sheetView>
  </sheetViews>
  <sheetFormatPr baseColWidth="10" defaultColWidth="0" defaultRowHeight="14.25" x14ac:dyDescent="0.2"/>
  <cols>
    <col min="1" max="1" width="12.42578125" style="254" customWidth="1"/>
    <col min="2" max="2" width="71.85546875" style="262" customWidth="1"/>
    <col min="3" max="30" width="3.42578125" style="256" customWidth="1"/>
    <col min="31" max="31" width="3.5703125" style="256" customWidth="1"/>
    <col min="32" max="61" width="3.42578125" style="256" customWidth="1"/>
    <col min="62" max="62" width="3" style="256" customWidth="1"/>
    <col min="63" max="92" width="3.42578125" style="256" customWidth="1"/>
    <col min="93" max="94" width="8.7109375" style="254" customWidth="1"/>
    <col min="95" max="16384" width="0" style="254" hidden="1"/>
  </cols>
  <sheetData>
    <row r="1" spans="1:94" ht="27" hidden="1" customHeight="1" x14ac:dyDescent="0.2">
      <c r="A1" s="254" t="s">
        <v>0</v>
      </c>
      <c r="B1" s="255" t="s">
        <v>8</v>
      </c>
    </row>
    <row r="2" spans="1:94" s="1" customFormat="1" ht="48" customHeight="1" x14ac:dyDescent="0.2">
      <c r="B2" s="297" t="s">
        <v>194</v>
      </c>
      <c r="C2" s="456"/>
      <c r="D2" s="456"/>
      <c r="E2" s="456"/>
      <c r="F2" s="456"/>
      <c r="G2" s="456"/>
      <c r="H2" s="456"/>
      <c r="I2" s="456"/>
      <c r="J2" s="456"/>
      <c r="K2" s="456"/>
      <c r="L2" s="456"/>
      <c r="M2" s="456"/>
      <c r="N2" s="456"/>
      <c r="O2" s="456"/>
      <c r="P2" s="456"/>
      <c r="Q2" s="456"/>
      <c r="R2" s="456"/>
      <c r="S2" s="456"/>
      <c r="T2" s="456"/>
      <c r="U2" s="456"/>
      <c r="V2" s="456"/>
      <c r="W2" s="456"/>
      <c r="X2" s="456"/>
      <c r="Y2" s="296"/>
      <c r="Z2" s="296"/>
      <c r="AA2" s="296"/>
      <c r="AB2" s="296"/>
      <c r="AC2" s="296"/>
      <c r="AD2" s="296"/>
      <c r="AE2" s="296"/>
      <c r="AF2" s="296"/>
      <c r="AG2" s="296"/>
      <c r="AH2" s="296"/>
      <c r="AI2" s="296"/>
      <c r="AJ2" s="296"/>
      <c r="AK2" s="296"/>
      <c r="AL2" s="296"/>
      <c r="AM2" s="296"/>
      <c r="AN2" s="296"/>
      <c r="AO2" s="296"/>
      <c r="AP2" s="296"/>
      <c r="AQ2" s="296"/>
      <c r="AR2" s="296"/>
      <c r="AS2" s="296"/>
      <c r="AT2" s="296"/>
      <c r="AU2" s="296"/>
      <c r="AV2" s="296"/>
      <c r="AW2" s="296"/>
      <c r="AX2" s="296"/>
      <c r="AY2" s="296"/>
      <c r="AZ2" s="296"/>
      <c r="BA2" s="296"/>
      <c r="BB2" s="296"/>
      <c r="BC2" s="296"/>
      <c r="BD2" s="296"/>
      <c r="BE2" s="296"/>
      <c r="BF2" s="296"/>
      <c r="BG2" s="296"/>
      <c r="BH2" s="296"/>
      <c r="BI2" s="296"/>
      <c r="BJ2" s="296"/>
      <c r="BK2" s="296"/>
      <c r="BL2" s="296"/>
      <c r="BM2" s="296"/>
      <c r="BN2" s="296"/>
      <c r="BO2" s="296"/>
      <c r="BP2" s="296"/>
      <c r="BQ2" s="296"/>
      <c r="BR2" s="296"/>
      <c r="BS2" s="296"/>
      <c r="BT2" s="296"/>
      <c r="BU2" s="296"/>
      <c r="BV2" s="296"/>
      <c r="BW2" s="296"/>
      <c r="BX2" s="296"/>
      <c r="BY2" s="296"/>
      <c r="BZ2" s="296"/>
      <c r="CA2" s="296"/>
      <c r="CB2" s="296"/>
      <c r="CC2" s="296"/>
      <c r="CD2" s="296"/>
      <c r="CE2" s="296"/>
      <c r="CF2" s="296"/>
      <c r="CG2" s="296"/>
      <c r="CH2" s="296"/>
      <c r="CI2" s="296"/>
      <c r="CJ2" s="296"/>
      <c r="CK2" s="296"/>
      <c r="CL2" s="296"/>
      <c r="CM2" s="296"/>
      <c r="CN2" s="296"/>
    </row>
    <row r="3" spans="1:94" s="1" customFormat="1" ht="10.15" customHeight="1" x14ac:dyDescent="0.2">
      <c r="A3" s="298" t="s">
        <v>196</v>
      </c>
      <c r="B3" s="257"/>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c r="AN3" s="296"/>
      <c r="AO3" s="296"/>
      <c r="AP3" s="296"/>
      <c r="AQ3" s="296"/>
      <c r="AR3" s="296"/>
      <c r="AS3" s="296"/>
      <c r="AT3" s="296"/>
      <c r="AU3" s="296"/>
      <c r="AV3" s="296"/>
      <c r="AW3" s="296"/>
      <c r="AX3" s="296"/>
      <c r="AY3" s="296"/>
      <c r="AZ3" s="296" t="s">
        <v>0</v>
      </c>
      <c r="BA3" s="296"/>
      <c r="BB3" s="296"/>
      <c r="BC3" s="296"/>
      <c r="BD3" s="296"/>
      <c r="BE3" s="296"/>
      <c r="BF3" s="296"/>
      <c r="BG3" s="296"/>
      <c r="BH3" s="296"/>
      <c r="BI3" s="296"/>
      <c r="BJ3" s="296"/>
      <c r="BK3" s="296"/>
      <c r="BL3" s="296"/>
      <c r="BM3" s="296"/>
      <c r="BN3" s="296"/>
      <c r="BO3" s="296"/>
      <c r="BP3" s="296"/>
      <c r="BQ3" s="296"/>
      <c r="BR3" s="296"/>
      <c r="BS3" s="296"/>
      <c r="BT3" s="296"/>
      <c r="BU3" s="296"/>
      <c r="BV3" s="296"/>
      <c r="BW3" s="296"/>
      <c r="BX3" s="296"/>
      <c r="BY3" s="296"/>
      <c r="BZ3" s="296"/>
      <c r="CA3" s="296"/>
      <c r="CB3" s="296"/>
      <c r="CC3" s="296"/>
      <c r="CD3" s="296"/>
      <c r="CE3" s="296"/>
      <c r="CF3" s="296"/>
      <c r="CG3" s="296"/>
      <c r="CH3" s="296"/>
      <c r="CI3" s="296"/>
      <c r="CJ3" s="296"/>
      <c r="CK3" s="296"/>
      <c r="CL3" s="296"/>
      <c r="CM3" s="296"/>
      <c r="CN3" s="296"/>
    </row>
    <row r="4" spans="1:94" s="1" customFormat="1" ht="10.15" customHeight="1" x14ac:dyDescent="0.2">
      <c r="A4" s="298" t="s">
        <v>189</v>
      </c>
      <c r="B4" s="258"/>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c r="AN4" s="296"/>
      <c r="AO4" s="296"/>
      <c r="AP4" s="296"/>
      <c r="AQ4" s="296"/>
      <c r="AR4" s="296"/>
      <c r="AS4" s="296"/>
      <c r="AT4" s="296"/>
      <c r="AU4" s="296"/>
      <c r="AV4" s="296"/>
      <c r="AW4" s="296"/>
      <c r="AX4" s="296"/>
      <c r="AY4" s="296"/>
      <c r="AZ4" s="296"/>
      <c r="BA4" s="296"/>
      <c r="BB4" s="296"/>
      <c r="BC4" s="296"/>
      <c r="BD4" s="296"/>
      <c r="BE4" s="296"/>
      <c r="BF4" s="296"/>
      <c r="BG4" s="296"/>
      <c r="BH4" s="296"/>
      <c r="BI4" s="296"/>
      <c r="BJ4" s="296"/>
      <c r="BK4" s="296"/>
      <c r="BL4" s="296"/>
      <c r="BM4" s="296"/>
      <c r="BN4" s="296"/>
      <c r="BO4" s="296"/>
      <c r="BP4" s="296"/>
      <c r="BQ4" s="296"/>
      <c r="BR4" s="296"/>
      <c r="BS4" s="296"/>
      <c r="BT4" s="296"/>
      <c r="BU4" s="296"/>
      <c r="BV4" s="296"/>
      <c r="BW4" s="296"/>
      <c r="BX4" s="296"/>
      <c r="BY4" s="296"/>
      <c r="BZ4" s="296"/>
      <c r="CA4" s="296"/>
      <c r="CB4" s="296"/>
      <c r="CC4" s="296"/>
      <c r="CD4" s="296"/>
      <c r="CE4" s="296"/>
      <c r="CF4" s="296"/>
      <c r="CG4" s="296"/>
      <c r="CH4" s="296"/>
      <c r="CI4" s="296"/>
      <c r="CJ4" s="296"/>
      <c r="CK4" s="296"/>
      <c r="CL4" s="296"/>
      <c r="CM4" s="296"/>
      <c r="CN4" s="296"/>
      <c r="CO4" s="457" t="s">
        <v>0</v>
      </c>
    </row>
    <row r="5" spans="1:94" s="1" customFormat="1" ht="10.15" customHeight="1" x14ac:dyDescent="0.2">
      <c r="A5" s="298" t="s">
        <v>195</v>
      </c>
      <c r="B5" s="260"/>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c r="AX5" s="296"/>
      <c r="AY5" s="296"/>
      <c r="AZ5" s="296"/>
      <c r="BA5" s="296"/>
      <c r="BB5" s="296"/>
      <c r="BC5" s="296"/>
      <c r="BD5" s="296"/>
      <c r="BE5" s="296"/>
      <c r="BF5" s="296"/>
      <c r="BG5" s="296"/>
      <c r="BH5" s="296"/>
      <c r="BI5" s="296"/>
      <c r="BJ5" s="296"/>
      <c r="BK5" s="296"/>
      <c r="BL5" s="296"/>
      <c r="BM5" s="296"/>
      <c r="BN5" s="296"/>
      <c r="BO5" s="296"/>
      <c r="BP5" s="296"/>
      <c r="BQ5" s="296"/>
      <c r="BR5" s="296"/>
      <c r="BS5" s="296"/>
      <c r="BT5" s="296"/>
      <c r="BU5" s="296"/>
      <c r="BV5" s="296"/>
      <c r="BW5" s="296"/>
      <c r="BX5" s="296"/>
      <c r="BY5" s="296"/>
      <c r="BZ5" s="296"/>
      <c r="CA5" s="296"/>
      <c r="CB5" s="296"/>
      <c r="CC5" s="296"/>
      <c r="CD5" s="296"/>
      <c r="CE5" s="296"/>
      <c r="CF5" s="296"/>
      <c r="CG5" s="296"/>
      <c r="CH5" s="296"/>
      <c r="CI5" s="296"/>
      <c r="CJ5" s="296"/>
      <c r="CK5" s="296"/>
      <c r="CL5" s="296"/>
      <c r="CM5" s="296"/>
      <c r="CN5" s="296"/>
      <c r="CO5" s="457"/>
    </row>
    <row r="6" spans="1:94" s="1" customFormat="1" ht="10.15" customHeight="1" x14ac:dyDescent="0.2">
      <c r="A6" s="298" t="s">
        <v>190</v>
      </c>
      <c r="B6" s="259"/>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c r="AN6" s="296"/>
      <c r="AO6" s="296"/>
      <c r="AP6" s="296"/>
      <c r="AQ6" s="296"/>
      <c r="AR6" s="296"/>
      <c r="AS6" s="296"/>
      <c r="AT6" s="296"/>
      <c r="AU6" s="296"/>
      <c r="AV6" s="296"/>
      <c r="AW6" s="296"/>
      <c r="AX6" s="296"/>
      <c r="AY6" s="296"/>
      <c r="AZ6" s="296"/>
      <c r="BA6" s="296"/>
      <c r="BB6" s="296"/>
      <c r="BC6" s="296"/>
      <c r="BD6" s="296"/>
      <c r="BE6" s="296"/>
      <c r="BF6" s="296"/>
      <c r="BG6" s="296"/>
      <c r="BH6" s="296"/>
      <c r="BI6" s="296"/>
      <c r="BJ6" s="296"/>
      <c r="BK6" s="296"/>
      <c r="BL6" s="296"/>
      <c r="BM6" s="296"/>
      <c r="BN6" s="296"/>
      <c r="BO6" s="296"/>
      <c r="BP6" s="296"/>
      <c r="BQ6" s="296"/>
      <c r="BR6" s="296"/>
      <c r="BS6" s="296"/>
      <c r="BT6" s="296"/>
      <c r="BU6" s="296"/>
      <c r="BV6" s="296"/>
      <c r="BW6" s="296"/>
      <c r="BX6" s="296"/>
      <c r="BY6" s="296"/>
      <c r="BZ6" s="296"/>
      <c r="CA6" s="296"/>
      <c r="CB6" s="296"/>
      <c r="CC6" s="296"/>
      <c r="CD6" s="296"/>
      <c r="CE6" s="296"/>
      <c r="CF6" s="296"/>
      <c r="CG6" s="296"/>
      <c r="CH6" s="296"/>
      <c r="CI6" s="296"/>
      <c r="CJ6" s="296"/>
      <c r="CK6" s="296"/>
      <c r="CL6" s="296"/>
      <c r="CM6" s="296"/>
      <c r="CN6" s="296"/>
      <c r="CO6" s="457"/>
    </row>
    <row r="7" spans="1:94" s="1" customFormat="1" ht="10.15" customHeight="1" x14ac:dyDescent="0.2">
      <c r="A7" s="298" t="s">
        <v>191</v>
      </c>
      <c r="B7" s="261"/>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6"/>
      <c r="AP7" s="296"/>
      <c r="AQ7" s="296"/>
      <c r="AR7" s="296"/>
      <c r="AS7" s="296"/>
      <c r="AT7" s="296"/>
      <c r="AU7" s="296"/>
      <c r="AV7" s="296"/>
      <c r="AW7" s="296"/>
      <c r="AX7" s="296"/>
      <c r="AY7" s="296"/>
      <c r="AZ7" s="296"/>
      <c r="BA7" s="296"/>
      <c r="BB7" s="296"/>
      <c r="BC7" s="296"/>
      <c r="BD7" s="296"/>
      <c r="BE7" s="296"/>
      <c r="BF7" s="296"/>
      <c r="BG7" s="296"/>
      <c r="BH7" s="296"/>
      <c r="BI7" s="296"/>
      <c r="BJ7" s="296"/>
      <c r="BK7" s="296"/>
      <c r="BL7" s="296"/>
      <c r="BM7" s="296"/>
      <c r="BN7" s="296"/>
      <c r="BO7" s="296"/>
      <c r="BP7" s="296"/>
      <c r="BQ7" s="296"/>
      <c r="BR7" s="296"/>
      <c r="BS7" s="296"/>
      <c r="BT7" s="296"/>
      <c r="BU7" s="296"/>
      <c r="BV7" s="296"/>
      <c r="BW7" s="296"/>
      <c r="BX7" s="296"/>
      <c r="BY7" s="296"/>
      <c r="BZ7" s="296"/>
      <c r="CA7" s="296"/>
      <c r="CB7" s="296"/>
      <c r="CC7" s="296"/>
      <c r="CD7" s="296"/>
      <c r="CE7" s="296"/>
      <c r="CF7" s="296"/>
      <c r="CG7" s="296"/>
      <c r="CH7" s="296"/>
      <c r="CI7" s="296"/>
      <c r="CJ7" s="296"/>
      <c r="CK7" s="296"/>
      <c r="CL7" s="296"/>
      <c r="CM7" s="296"/>
      <c r="CN7" s="296"/>
      <c r="CO7" s="457"/>
    </row>
    <row r="8" spans="1:94" s="1" customFormat="1" ht="10.15" customHeight="1" x14ac:dyDescent="0.2">
      <c r="A8" s="254"/>
      <c r="B8" s="262"/>
      <c r="C8" s="296"/>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c r="AN8" s="296"/>
      <c r="AO8" s="296"/>
      <c r="AP8" s="296"/>
      <c r="AQ8" s="296"/>
      <c r="AR8" s="296"/>
      <c r="AS8" s="296"/>
      <c r="AT8" s="296"/>
      <c r="AU8" s="296"/>
      <c r="AV8" s="296"/>
      <c r="AW8" s="296"/>
      <c r="AX8" s="296"/>
      <c r="AY8" s="296"/>
      <c r="AZ8" s="296"/>
      <c r="BA8" s="296"/>
      <c r="BB8" s="296"/>
      <c r="BC8" s="296"/>
      <c r="BD8" s="296"/>
      <c r="BE8" s="296"/>
      <c r="BF8" s="296"/>
      <c r="BG8" s="296"/>
      <c r="BH8" s="296"/>
      <c r="BI8" s="296"/>
      <c r="BJ8" s="296"/>
      <c r="BK8" s="296"/>
      <c r="BL8" s="296"/>
      <c r="BM8" s="296"/>
      <c r="BN8" s="296"/>
      <c r="BO8" s="296"/>
      <c r="BP8" s="296"/>
      <c r="BQ8" s="296"/>
      <c r="BR8" s="296"/>
      <c r="BS8" s="296"/>
      <c r="BT8" s="296"/>
      <c r="BU8" s="296"/>
      <c r="BV8" s="296"/>
      <c r="BW8" s="296"/>
      <c r="BX8" s="296"/>
      <c r="BY8" s="296"/>
      <c r="BZ8" s="296"/>
      <c r="CA8" s="296"/>
      <c r="CB8" s="296"/>
      <c r="CC8" s="296"/>
      <c r="CD8" s="296"/>
      <c r="CE8" s="296"/>
      <c r="CF8" s="296"/>
      <c r="CG8" s="296"/>
      <c r="CH8" s="296"/>
      <c r="CI8" s="296"/>
      <c r="CJ8" s="296"/>
      <c r="CK8" s="296"/>
      <c r="CL8" s="296"/>
      <c r="CM8" s="296"/>
      <c r="CN8" s="296"/>
      <c r="CO8" s="457"/>
    </row>
    <row r="9" spans="1:94" s="1" customFormat="1" ht="10.15" customHeight="1" x14ac:dyDescent="0.2">
      <c r="A9" s="254"/>
      <c r="B9" s="262"/>
      <c r="C9" s="296"/>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c r="AN9" s="296"/>
      <c r="AO9" s="296"/>
      <c r="AP9" s="296"/>
      <c r="AQ9" s="296"/>
      <c r="AR9" s="296"/>
      <c r="AS9" s="296"/>
      <c r="AT9" s="296"/>
      <c r="AU9" s="296"/>
      <c r="AV9" s="296"/>
      <c r="AW9" s="296"/>
      <c r="AX9" s="296"/>
      <c r="AY9" s="296"/>
      <c r="AZ9" s="296"/>
      <c r="BA9" s="296"/>
      <c r="BB9" s="296"/>
      <c r="BC9" s="296"/>
      <c r="BD9" s="296"/>
      <c r="BE9" s="296"/>
      <c r="BF9" s="296"/>
      <c r="BG9" s="296"/>
      <c r="BH9" s="296"/>
      <c r="BI9" s="296"/>
      <c r="BJ9" s="296"/>
      <c r="BK9" s="296"/>
      <c r="BL9" s="296"/>
      <c r="BM9" s="296"/>
      <c r="BN9" s="296"/>
      <c r="BO9" s="296"/>
      <c r="BP9" s="296"/>
      <c r="BQ9" s="296"/>
      <c r="BR9" s="296"/>
      <c r="BS9" s="296"/>
      <c r="BT9" s="296"/>
      <c r="BU9" s="296"/>
      <c r="BV9" s="296"/>
      <c r="BW9" s="296"/>
      <c r="BX9" s="296"/>
      <c r="BY9" s="296"/>
      <c r="BZ9" s="296"/>
      <c r="CA9" s="296"/>
      <c r="CB9" s="296"/>
      <c r="CC9" s="296"/>
      <c r="CD9" s="296"/>
      <c r="CE9" s="296"/>
      <c r="CF9" s="296"/>
      <c r="CG9" s="296"/>
      <c r="CH9" s="296"/>
      <c r="CI9" s="296"/>
      <c r="CJ9" s="296"/>
      <c r="CK9" s="296"/>
      <c r="CL9" s="296"/>
      <c r="CM9" s="296"/>
      <c r="CN9" s="296"/>
      <c r="CO9" s="3"/>
    </row>
    <row r="10" spans="1:94" s="1" customFormat="1" ht="17.25" customHeight="1" thickBot="1" x14ac:dyDescent="0.25">
      <c r="B10" s="299"/>
      <c r="C10" s="555" t="s">
        <v>9</v>
      </c>
      <c r="D10" s="556"/>
      <c r="E10" s="556"/>
      <c r="F10" s="556"/>
      <c r="G10" s="556"/>
      <c r="H10" s="556"/>
      <c r="I10" s="556"/>
      <c r="J10" s="556"/>
      <c r="K10" s="556"/>
      <c r="L10" s="556"/>
      <c r="M10" s="556"/>
      <c r="N10" s="556"/>
      <c r="O10" s="556"/>
      <c r="P10" s="556"/>
      <c r="Q10" s="556"/>
      <c r="R10" s="556"/>
      <c r="S10" s="556"/>
      <c r="T10" s="556"/>
      <c r="U10" s="556"/>
      <c r="V10" s="556"/>
      <c r="W10" s="556"/>
      <c r="X10" s="556"/>
      <c r="Y10" s="556"/>
      <c r="Z10" s="556"/>
      <c r="AA10" s="556"/>
      <c r="AB10" s="556"/>
      <c r="AC10" s="556"/>
      <c r="AD10" s="556"/>
      <c r="AE10" s="556"/>
      <c r="AF10" s="557"/>
      <c r="AG10" s="558" t="s">
        <v>10</v>
      </c>
      <c r="AH10" s="559"/>
      <c r="AI10" s="559"/>
      <c r="AJ10" s="559"/>
      <c r="AK10" s="559"/>
      <c r="AL10" s="559"/>
      <c r="AM10" s="559"/>
      <c r="AN10" s="559"/>
      <c r="AO10" s="559"/>
      <c r="AP10" s="559"/>
      <c r="AQ10" s="559"/>
      <c r="AR10" s="559"/>
      <c r="AS10" s="559"/>
      <c r="AT10" s="559"/>
      <c r="AU10" s="559"/>
      <c r="AV10" s="559"/>
      <c r="AW10" s="559"/>
      <c r="AX10" s="559"/>
      <c r="AY10" s="559"/>
      <c r="AZ10" s="559"/>
      <c r="BA10" s="559"/>
      <c r="BB10" s="559"/>
      <c r="BC10" s="559"/>
      <c r="BD10" s="559"/>
      <c r="BE10" s="559"/>
      <c r="BF10" s="559"/>
      <c r="BG10" s="559"/>
      <c r="BH10" s="559"/>
      <c r="BI10" s="559"/>
      <c r="BJ10" s="560"/>
      <c r="BK10" s="561" t="s">
        <v>11</v>
      </c>
      <c r="BL10" s="562"/>
      <c r="BM10" s="562"/>
      <c r="BN10" s="562"/>
      <c r="BO10" s="562"/>
      <c r="BP10" s="562"/>
      <c r="BQ10" s="562"/>
      <c r="BR10" s="562"/>
      <c r="BS10" s="562"/>
      <c r="BT10" s="562"/>
      <c r="BU10" s="562"/>
      <c r="BV10" s="562"/>
      <c r="BW10" s="562"/>
      <c r="BX10" s="562"/>
      <c r="BY10" s="562"/>
      <c r="BZ10" s="562"/>
      <c r="CA10" s="562"/>
      <c r="CB10" s="562"/>
      <c r="CC10" s="562"/>
      <c r="CD10" s="562"/>
      <c r="CE10" s="562"/>
      <c r="CF10" s="562"/>
      <c r="CG10" s="562"/>
      <c r="CH10" s="562"/>
      <c r="CI10" s="562"/>
      <c r="CJ10" s="562"/>
      <c r="CK10" s="562"/>
      <c r="CL10" s="562"/>
      <c r="CM10" s="562"/>
      <c r="CN10" s="563"/>
      <c r="CO10" s="4" t="s">
        <v>0</v>
      </c>
    </row>
    <row r="11" spans="1:94" s="1" customFormat="1" ht="51" customHeight="1" thickBot="1" x14ac:dyDescent="0.25">
      <c r="B11" s="300" t="s">
        <v>172</v>
      </c>
      <c r="C11" s="427" t="str">
        <f>'Liste des élèves'!$E13</f>
        <v>Prénom1</v>
      </c>
      <c r="D11" s="428" t="str">
        <f>'Liste des élèves'!$E14</f>
        <v>Prénom2</v>
      </c>
      <c r="E11" s="428">
        <f>'Liste des élèves'!$E15</f>
        <v>0</v>
      </c>
      <c r="F11" s="428">
        <f>'Liste des élèves'!$E16</f>
        <v>0</v>
      </c>
      <c r="G11" s="428">
        <f>'Liste des élèves'!$E17</f>
        <v>0</v>
      </c>
      <c r="H11" s="428">
        <f>'Liste des élèves'!$E18</f>
        <v>0</v>
      </c>
      <c r="I11" s="428">
        <f>'Liste des élèves'!$E19</f>
        <v>0</v>
      </c>
      <c r="J11" s="428">
        <f>'Liste des élèves'!$E20</f>
        <v>0</v>
      </c>
      <c r="K11" s="428">
        <f>'Liste des élèves'!$E21</f>
        <v>0</v>
      </c>
      <c r="L11" s="428">
        <f>'Liste des élèves'!$E22</f>
        <v>0</v>
      </c>
      <c r="M11" s="428">
        <f>'Liste des élèves'!$E23</f>
        <v>0</v>
      </c>
      <c r="N11" s="428">
        <f>'Liste des élèves'!$E24</f>
        <v>0</v>
      </c>
      <c r="O11" s="428">
        <f>'Liste des élèves'!$E25</f>
        <v>0</v>
      </c>
      <c r="P11" s="428">
        <f>'Liste des élèves'!$E26</f>
        <v>0</v>
      </c>
      <c r="Q11" s="428">
        <f>'Liste des élèves'!$E27</f>
        <v>0</v>
      </c>
      <c r="R11" s="428">
        <f>'Liste des élèves'!$E28</f>
        <v>0</v>
      </c>
      <c r="S11" s="428">
        <f>'Liste des élèves'!$E29</f>
        <v>0</v>
      </c>
      <c r="T11" s="428">
        <f>'Liste des élèves'!$E30</f>
        <v>0</v>
      </c>
      <c r="U11" s="428">
        <f>'Liste des élèves'!$E31</f>
        <v>0</v>
      </c>
      <c r="V11" s="428">
        <f>'Liste des élèves'!$E32</f>
        <v>0</v>
      </c>
      <c r="W11" s="428">
        <f>'Liste des élèves'!$E33</f>
        <v>0</v>
      </c>
      <c r="X11" s="428">
        <f>'Liste des élèves'!$E34</f>
        <v>0</v>
      </c>
      <c r="Y11" s="428">
        <f>'Liste des élèves'!$E35</f>
        <v>0</v>
      </c>
      <c r="Z11" s="428">
        <f>'Liste des élèves'!$E36</f>
        <v>0</v>
      </c>
      <c r="AA11" s="428">
        <f>'Liste des élèves'!$E37</f>
        <v>0</v>
      </c>
      <c r="AB11" s="428">
        <f>'Liste des élèves'!$E38</f>
        <v>0</v>
      </c>
      <c r="AC11" s="428">
        <f>'Liste des élèves'!$E39</f>
        <v>0</v>
      </c>
      <c r="AD11" s="428">
        <f>'Liste des élèves'!$E40</f>
        <v>0</v>
      </c>
      <c r="AE11" s="428">
        <f>'Liste des élèves'!$E41</f>
        <v>0</v>
      </c>
      <c r="AF11" s="428">
        <f>'Liste des élèves'!$E42</f>
        <v>0</v>
      </c>
      <c r="AG11" s="429" t="str">
        <f>'Liste des élèves'!$E13</f>
        <v>Prénom1</v>
      </c>
      <c r="AH11" s="430" t="str">
        <f>'Liste des élèves'!$E14</f>
        <v>Prénom2</v>
      </c>
      <c r="AI11" s="430">
        <f>'Liste des élèves'!$E15</f>
        <v>0</v>
      </c>
      <c r="AJ11" s="430">
        <f>'Liste des élèves'!$E16</f>
        <v>0</v>
      </c>
      <c r="AK11" s="430">
        <f>'Liste des élèves'!$E17</f>
        <v>0</v>
      </c>
      <c r="AL11" s="430">
        <f>'Liste des élèves'!$E18</f>
        <v>0</v>
      </c>
      <c r="AM11" s="430">
        <f>'Liste des élèves'!$E19</f>
        <v>0</v>
      </c>
      <c r="AN11" s="430">
        <f>'Liste des élèves'!$E20</f>
        <v>0</v>
      </c>
      <c r="AO11" s="430">
        <f>'Liste des élèves'!$E21</f>
        <v>0</v>
      </c>
      <c r="AP11" s="431">
        <f>'Liste des élèves'!$E22</f>
        <v>0</v>
      </c>
      <c r="AQ11" s="430">
        <f>'Liste des élèves'!$E23</f>
        <v>0</v>
      </c>
      <c r="AR11" s="430">
        <f>'Liste des élèves'!$E24</f>
        <v>0</v>
      </c>
      <c r="AS11" s="430">
        <f>'Liste des élèves'!$E25</f>
        <v>0</v>
      </c>
      <c r="AT11" s="430">
        <f>'Liste des élèves'!$E26</f>
        <v>0</v>
      </c>
      <c r="AU11" s="430">
        <f>'Liste des élèves'!$E27</f>
        <v>0</v>
      </c>
      <c r="AV11" s="430">
        <f>'Liste des élèves'!$E28</f>
        <v>0</v>
      </c>
      <c r="AW11" s="430">
        <f>'Liste des élèves'!$E29</f>
        <v>0</v>
      </c>
      <c r="AX11" s="430">
        <f>'Liste des élèves'!$E30</f>
        <v>0</v>
      </c>
      <c r="AY11" s="430">
        <f>'Liste des élèves'!$E31</f>
        <v>0</v>
      </c>
      <c r="AZ11" s="430">
        <f>'Liste des élèves'!$E32</f>
        <v>0</v>
      </c>
      <c r="BA11" s="430">
        <f>'Liste des élèves'!$E33</f>
        <v>0</v>
      </c>
      <c r="BB11" s="430">
        <f>'Liste des élèves'!$E34</f>
        <v>0</v>
      </c>
      <c r="BC11" s="430">
        <f>'Liste des élèves'!$E35</f>
        <v>0</v>
      </c>
      <c r="BD11" s="430">
        <f>'Liste des élèves'!$E36</f>
        <v>0</v>
      </c>
      <c r="BE11" s="430">
        <f>'Liste des élèves'!$E37</f>
        <v>0</v>
      </c>
      <c r="BF11" s="430">
        <f>'Liste des élèves'!$E38</f>
        <v>0</v>
      </c>
      <c r="BG11" s="430">
        <f>'Liste des élèves'!$E39</f>
        <v>0</v>
      </c>
      <c r="BH11" s="430">
        <f>'Liste des élèves'!$E40</f>
        <v>0</v>
      </c>
      <c r="BI11" s="430">
        <f>'Liste des élèves'!$E41</f>
        <v>0</v>
      </c>
      <c r="BJ11" s="432">
        <f>'Liste des élèves'!$E42</f>
        <v>0</v>
      </c>
      <c r="BK11" s="433" t="str">
        <f>'Liste des élèves'!$E13</f>
        <v>Prénom1</v>
      </c>
      <c r="BL11" s="434" t="str">
        <f>'Liste des élèves'!$E14</f>
        <v>Prénom2</v>
      </c>
      <c r="BM11" s="434">
        <f>'Liste des élèves'!$E15</f>
        <v>0</v>
      </c>
      <c r="BN11" s="434">
        <f>'Liste des élèves'!$E16</f>
        <v>0</v>
      </c>
      <c r="BO11" s="434">
        <f>'Liste des élèves'!$E17</f>
        <v>0</v>
      </c>
      <c r="BP11" s="434">
        <f>'Liste des élèves'!$E18</f>
        <v>0</v>
      </c>
      <c r="BQ11" s="434">
        <f>'Liste des élèves'!$E19</f>
        <v>0</v>
      </c>
      <c r="BR11" s="434">
        <f>'Liste des élèves'!$E20</f>
        <v>0</v>
      </c>
      <c r="BS11" s="434">
        <f>'Liste des élèves'!$E21</f>
        <v>0</v>
      </c>
      <c r="BT11" s="434">
        <f>'Liste des élèves'!$E22</f>
        <v>0</v>
      </c>
      <c r="BU11" s="434">
        <f>'Liste des élèves'!$E23</f>
        <v>0</v>
      </c>
      <c r="BV11" s="434">
        <f>'Liste des élèves'!$E24</f>
        <v>0</v>
      </c>
      <c r="BW11" s="434">
        <f>'Liste des élèves'!$E25</f>
        <v>0</v>
      </c>
      <c r="BX11" s="434">
        <f>'Liste des élèves'!$E26</f>
        <v>0</v>
      </c>
      <c r="BY11" s="434">
        <f>'Liste des élèves'!$E27</f>
        <v>0</v>
      </c>
      <c r="BZ11" s="434">
        <f>'Liste des élèves'!$E28</f>
        <v>0</v>
      </c>
      <c r="CA11" s="434">
        <f>'Liste des élèves'!$E29</f>
        <v>0</v>
      </c>
      <c r="CB11" s="434">
        <f>'Liste des élèves'!$E30</f>
        <v>0</v>
      </c>
      <c r="CC11" s="434">
        <f>'Liste des élèves'!$E31</f>
        <v>0</v>
      </c>
      <c r="CD11" s="434">
        <f>'Liste des élèves'!$E32</f>
        <v>0</v>
      </c>
      <c r="CE11" s="434">
        <f>'Liste des élèves'!$E33</f>
        <v>0</v>
      </c>
      <c r="CF11" s="434">
        <f>'Liste des élèves'!$E34</f>
        <v>0</v>
      </c>
      <c r="CG11" s="434">
        <f>'Liste des élèves'!$E35</f>
        <v>0</v>
      </c>
      <c r="CH11" s="434">
        <f>'Liste des élèves'!$E36</f>
        <v>0</v>
      </c>
      <c r="CI11" s="434">
        <f>'Liste des élèves'!$E37</f>
        <v>0</v>
      </c>
      <c r="CJ11" s="434">
        <f>'Liste des élèves'!$E38</f>
        <v>0</v>
      </c>
      <c r="CK11" s="434">
        <f>'Liste des élèves'!$E39</f>
        <v>0</v>
      </c>
      <c r="CL11" s="434">
        <f>'Liste des élèves'!$E40</f>
        <v>0</v>
      </c>
      <c r="CM11" s="434">
        <f>'Liste des élèves'!$E41</f>
        <v>0</v>
      </c>
      <c r="CN11" s="435">
        <f>'Liste des élèves'!$E42</f>
        <v>0</v>
      </c>
      <c r="CO11" s="301"/>
    </row>
    <row r="12" spans="1:94" s="1" customFormat="1" ht="19.899999999999999" customHeight="1" x14ac:dyDescent="0.25">
      <c r="B12" s="302" t="s">
        <v>147</v>
      </c>
      <c r="C12" s="303"/>
      <c r="D12" s="303"/>
      <c r="E12" s="303"/>
      <c r="F12" s="303"/>
      <c r="G12" s="303"/>
      <c r="H12" s="303"/>
      <c r="I12" s="303"/>
      <c r="J12" s="303"/>
      <c r="K12" s="303"/>
      <c r="L12" s="303"/>
      <c r="M12" s="303"/>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c r="AX12" s="304"/>
      <c r="AY12" s="304"/>
      <c r="AZ12" s="304"/>
      <c r="BA12" s="304"/>
      <c r="BB12" s="304"/>
      <c r="BC12" s="304"/>
      <c r="BD12" s="304"/>
      <c r="BE12" s="304"/>
      <c r="BF12" s="304"/>
      <c r="BG12" s="304"/>
      <c r="BH12" s="304"/>
      <c r="BI12" s="304"/>
      <c r="BJ12" s="304"/>
      <c r="BK12" s="304"/>
      <c r="BL12" s="304"/>
      <c r="BM12" s="304"/>
      <c r="BN12" s="304"/>
      <c r="BO12" s="304"/>
      <c r="BP12" s="304"/>
      <c r="BQ12" s="304"/>
      <c r="BR12" s="304"/>
      <c r="BS12" s="304"/>
      <c r="BT12" s="304"/>
      <c r="BU12" s="304"/>
      <c r="BV12" s="304"/>
      <c r="BW12" s="304"/>
      <c r="BX12" s="304"/>
      <c r="BY12" s="304"/>
      <c r="BZ12" s="304"/>
      <c r="CA12" s="304"/>
      <c r="CB12" s="304"/>
      <c r="CC12" s="304"/>
      <c r="CD12" s="304"/>
      <c r="CE12" s="304"/>
      <c r="CF12" s="304"/>
      <c r="CG12" s="304"/>
      <c r="CH12" s="304"/>
      <c r="CI12" s="304"/>
      <c r="CJ12" s="304"/>
      <c r="CK12" s="304"/>
      <c r="CL12" s="304"/>
      <c r="CM12" s="304"/>
      <c r="CN12" s="304"/>
      <c r="CO12" s="305"/>
      <c r="CP12" s="305"/>
    </row>
    <row r="13" spans="1:94" s="1" customFormat="1" ht="19.899999999999999" customHeight="1" x14ac:dyDescent="0.2">
      <c r="B13" s="306" t="s">
        <v>176</v>
      </c>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307"/>
      <c r="AP13" s="307"/>
      <c r="AQ13" s="307"/>
      <c r="AR13" s="307"/>
      <c r="AS13" s="307"/>
      <c r="AT13" s="307"/>
      <c r="AU13" s="307"/>
      <c r="AV13" s="307"/>
      <c r="AW13" s="307"/>
      <c r="AX13" s="307"/>
      <c r="AY13" s="307"/>
      <c r="AZ13" s="307"/>
      <c r="BA13" s="307"/>
      <c r="BB13" s="307"/>
      <c r="BC13" s="307"/>
      <c r="BD13" s="307"/>
      <c r="BE13" s="307"/>
      <c r="BF13" s="307"/>
      <c r="BG13" s="307"/>
      <c r="BH13" s="307"/>
      <c r="BI13" s="307"/>
      <c r="BJ13" s="307"/>
      <c r="BK13" s="307"/>
      <c r="BL13" s="307"/>
      <c r="BM13" s="307"/>
      <c r="BN13" s="307"/>
      <c r="BO13" s="307"/>
      <c r="BP13" s="307"/>
      <c r="BQ13" s="307"/>
      <c r="BR13" s="307"/>
      <c r="BS13" s="307"/>
      <c r="BT13" s="307"/>
      <c r="BU13" s="307"/>
      <c r="BV13" s="307"/>
      <c r="BW13" s="307"/>
      <c r="BX13" s="307"/>
      <c r="BY13" s="307"/>
      <c r="BZ13" s="307"/>
      <c r="CA13" s="307"/>
      <c r="CB13" s="307"/>
      <c r="CC13" s="307"/>
      <c r="CD13" s="307"/>
      <c r="CE13" s="307"/>
      <c r="CF13" s="307"/>
      <c r="CG13" s="307"/>
      <c r="CH13" s="307"/>
      <c r="CI13" s="307"/>
      <c r="CJ13" s="307"/>
      <c r="CK13" s="307"/>
      <c r="CL13" s="307"/>
      <c r="CM13" s="307"/>
      <c r="CN13" s="307"/>
      <c r="CO13" s="305"/>
      <c r="CP13" s="305"/>
    </row>
    <row r="14" spans="1:94" s="263" customFormat="1" ht="39.950000000000003" customHeight="1" x14ac:dyDescent="0.2">
      <c r="A14" s="264">
        <v>1</v>
      </c>
      <c r="B14" s="265" t="s">
        <v>237</v>
      </c>
      <c r="C14" s="266"/>
      <c r="D14" s="267"/>
      <c r="E14" s="268"/>
      <c r="F14" s="268"/>
      <c r="G14" s="267"/>
      <c r="H14" s="267"/>
      <c r="I14" s="267"/>
      <c r="J14" s="268"/>
      <c r="K14" s="267"/>
      <c r="L14" s="267"/>
      <c r="M14" s="267"/>
      <c r="N14" s="267"/>
      <c r="O14" s="268"/>
      <c r="P14" s="267"/>
      <c r="Q14" s="267"/>
      <c r="R14" s="267"/>
      <c r="S14" s="267"/>
      <c r="T14" s="268"/>
      <c r="U14" s="267"/>
      <c r="V14" s="267"/>
      <c r="W14" s="267"/>
      <c r="X14" s="267"/>
      <c r="Y14" s="268"/>
      <c r="Z14" s="267"/>
      <c r="AA14" s="267"/>
      <c r="AB14" s="267"/>
      <c r="AC14" s="268"/>
      <c r="AD14" s="267"/>
      <c r="AE14" s="267"/>
      <c r="AF14" s="269"/>
      <c r="AG14" s="267"/>
      <c r="AH14" s="267"/>
      <c r="AI14" s="268"/>
      <c r="AJ14" s="267"/>
      <c r="AK14" s="267"/>
      <c r="AL14" s="267"/>
      <c r="AM14" s="267"/>
      <c r="AN14" s="268"/>
      <c r="AO14" s="267"/>
      <c r="AP14" s="267"/>
      <c r="AQ14" s="267"/>
      <c r="AR14" s="267"/>
      <c r="AS14" s="268"/>
      <c r="AT14" s="267"/>
      <c r="AU14" s="267"/>
      <c r="AV14" s="267"/>
      <c r="AW14" s="267"/>
      <c r="AX14" s="268"/>
      <c r="AY14" s="267"/>
      <c r="AZ14" s="267"/>
      <c r="BA14" s="267"/>
      <c r="BB14" s="267"/>
      <c r="BC14" s="268"/>
      <c r="BD14" s="267"/>
      <c r="BE14" s="267"/>
      <c r="BF14" s="267"/>
      <c r="BG14" s="268"/>
      <c r="BH14" s="267"/>
      <c r="BI14" s="267"/>
      <c r="BJ14" s="269"/>
      <c r="BK14" s="397"/>
      <c r="BL14" s="267"/>
      <c r="BM14" s="268"/>
      <c r="BN14" s="267"/>
      <c r="BO14" s="267"/>
      <c r="BP14" s="267"/>
      <c r="BQ14" s="267"/>
      <c r="BR14" s="268"/>
      <c r="BS14" s="267"/>
      <c r="BT14" s="267"/>
      <c r="BU14" s="267"/>
      <c r="BV14" s="267"/>
      <c r="BW14" s="268"/>
      <c r="BX14" s="267"/>
      <c r="BY14" s="267"/>
      <c r="BZ14" s="267"/>
      <c r="CA14" s="267"/>
      <c r="CB14" s="268"/>
      <c r="CC14" s="267"/>
      <c r="CD14" s="267"/>
      <c r="CE14" s="267"/>
      <c r="CF14" s="267"/>
      <c r="CG14" s="268"/>
      <c r="CH14" s="267"/>
      <c r="CI14" s="267"/>
      <c r="CJ14" s="267"/>
      <c r="CK14" s="268"/>
      <c r="CL14" s="267"/>
      <c r="CM14" s="267"/>
      <c r="CN14" s="269"/>
      <c r="CO14" s="270"/>
    </row>
    <row r="15" spans="1:94" s="263" customFormat="1" ht="39.950000000000003" customHeight="1" x14ac:dyDescent="0.2">
      <c r="A15" s="264">
        <v>2</v>
      </c>
      <c r="B15" s="271" t="s">
        <v>12</v>
      </c>
      <c r="C15" s="272"/>
      <c r="D15" s="273"/>
      <c r="E15" s="274"/>
      <c r="F15" s="273"/>
      <c r="G15" s="273"/>
      <c r="H15" s="273"/>
      <c r="I15" s="273"/>
      <c r="J15" s="274"/>
      <c r="K15" s="273"/>
      <c r="L15" s="273"/>
      <c r="M15" s="273"/>
      <c r="N15" s="273"/>
      <c r="O15" s="274"/>
      <c r="P15" s="273"/>
      <c r="Q15" s="273"/>
      <c r="R15" s="273"/>
      <c r="S15" s="273"/>
      <c r="T15" s="274"/>
      <c r="U15" s="273"/>
      <c r="V15" s="273"/>
      <c r="W15" s="273"/>
      <c r="X15" s="273"/>
      <c r="Y15" s="274"/>
      <c r="Z15" s="273"/>
      <c r="AA15" s="273"/>
      <c r="AB15" s="273"/>
      <c r="AC15" s="274"/>
      <c r="AD15" s="273"/>
      <c r="AE15" s="273"/>
      <c r="AF15" s="275"/>
      <c r="AG15" s="276"/>
      <c r="AH15" s="273"/>
      <c r="AI15" s="274"/>
      <c r="AJ15" s="273"/>
      <c r="AK15" s="273"/>
      <c r="AL15" s="273"/>
      <c r="AM15" s="273"/>
      <c r="AN15" s="274"/>
      <c r="AO15" s="273"/>
      <c r="AP15" s="273"/>
      <c r="AQ15" s="273"/>
      <c r="AR15" s="273"/>
      <c r="AS15" s="274"/>
      <c r="AT15" s="273"/>
      <c r="AU15" s="273"/>
      <c r="AV15" s="273"/>
      <c r="AW15" s="273"/>
      <c r="AX15" s="274"/>
      <c r="AY15" s="273"/>
      <c r="AZ15" s="273"/>
      <c r="BA15" s="273"/>
      <c r="BB15" s="273"/>
      <c r="BC15" s="274"/>
      <c r="BD15" s="273"/>
      <c r="BE15" s="273"/>
      <c r="BF15" s="273"/>
      <c r="BG15" s="274"/>
      <c r="BH15" s="273"/>
      <c r="BI15" s="273"/>
      <c r="BJ15" s="275"/>
      <c r="BK15" s="272"/>
      <c r="BL15" s="273"/>
      <c r="BM15" s="274"/>
      <c r="BN15" s="273"/>
      <c r="BO15" s="273"/>
      <c r="BP15" s="273"/>
      <c r="BQ15" s="273"/>
      <c r="BR15" s="274"/>
      <c r="BS15" s="273"/>
      <c r="BT15" s="273"/>
      <c r="BU15" s="273"/>
      <c r="BV15" s="273"/>
      <c r="BW15" s="274"/>
      <c r="BX15" s="273"/>
      <c r="BY15" s="273"/>
      <c r="BZ15" s="273"/>
      <c r="CA15" s="273"/>
      <c r="CB15" s="274"/>
      <c r="CC15" s="273"/>
      <c r="CD15" s="273"/>
      <c r="CE15" s="273"/>
      <c r="CF15" s="273"/>
      <c r="CG15" s="274"/>
      <c r="CH15" s="273"/>
      <c r="CI15" s="273"/>
      <c r="CJ15" s="273"/>
      <c r="CK15" s="274"/>
      <c r="CL15" s="273"/>
      <c r="CM15" s="273"/>
      <c r="CN15" s="275"/>
      <c r="CO15" s="270"/>
    </row>
    <row r="16" spans="1:94" s="263" customFormat="1" ht="39.950000000000003" customHeight="1" x14ac:dyDescent="0.2">
      <c r="A16" s="264">
        <v>3</v>
      </c>
      <c r="B16" s="265" t="s">
        <v>13</v>
      </c>
      <c r="C16" s="397"/>
      <c r="D16" s="267"/>
      <c r="E16" s="268"/>
      <c r="F16" s="267"/>
      <c r="G16" s="267"/>
      <c r="H16" s="267"/>
      <c r="I16" s="267"/>
      <c r="J16" s="268"/>
      <c r="K16" s="267"/>
      <c r="L16" s="267"/>
      <c r="M16" s="267"/>
      <c r="N16" s="267"/>
      <c r="O16" s="268"/>
      <c r="P16" s="267"/>
      <c r="Q16" s="267"/>
      <c r="R16" s="267"/>
      <c r="S16" s="267"/>
      <c r="T16" s="268"/>
      <c r="U16" s="267"/>
      <c r="V16" s="267"/>
      <c r="W16" s="267"/>
      <c r="X16" s="267"/>
      <c r="Y16" s="268"/>
      <c r="Z16" s="267"/>
      <c r="AA16" s="267"/>
      <c r="AB16" s="267"/>
      <c r="AC16" s="268"/>
      <c r="AD16" s="267"/>
      <c r="AE16" s="267"/>
      <c r="AF16" s="269"/>
      <c r="AG16" s="277"/>
      <c r="AH16" s="267"/>
      <c r="AI16" s="268"/>
      <c r="AJ16" s="267"/>
      <c r="AK16" s="267"/>
      <c r="AL16" s="267"/>
      <c r="AM16" s="267"/>
      <c r="AN16" s="268"/>
      <c r="AO16" s="267"/>
      <c r="AP16" s="267"/>
      <c r="AQ16" s="267"/>
      <c r="AR16" s="267"/>
      <c r="AS16" s="268"/>
      <c r="AT16" s="267"/>
      <c r="AU16" s="267"/>
      <c r="AV16" s="267"/>
      <c r="AW16" s="267"/>
      <c r="AX16" s="268"/>
      <c r="AY16" s="267"/>
      <c r="AZ16" s="267"/>
      <c r="BA16" s="267"/>
      <c r="BB16" s="267"/>
      <c r="BC16" s="268"/>
      <c r="BD16" s="267"/>
      <c r="BE16" s="267"/>
      <c r="BF16" s="267"/>
      <c r="BG16" s="268"/>
      <c r="BH16" s="267"/>
      <c r="BI16" s="267"/>
      <c r="BJ16" s="269"/>
      <c r="BK16" s="266"/>
      <c r="BL16" s="267"/>
      <c r="BM16" s="268"/>
      <c r="BN16" s="267"/>
      <c r="BO16" s="267"/>
      <c r="BP16" s="267"/>
      <c r="BQ16" s="267"/>
      <c r="BR16" s="268"/>
      <c r="BS16" s="267"/>
      <c r="BT16" s="267"/>
      <c r="BU16" s="267"/>
      <c r="BV16" s="267"/>
      <c r="BW16" s="268"/>
      <c r="BX16" s="267"/>
      <c r="BY16" s="267"/>
      <c r="BZ16" s="267"/>
      <c r="CA16" s="267"/>
      <c r="CB16" s="268"/>
      <c r="CC16" s="267"/>
      <c r="CD16" s="267"/>
      <c r="CE16" s="267"/>
      <c r="CF16" s="267"/>
      <c r="CG16" s="268"/>
      <c r="CH16" s="267"/>
      <c r="CI16" s="267"/>
      <c r="CJ16" s="267"/>
      <c r="CK16" s="268"/>
      <c r="CL16" s="267"/>
      <c r="CM16" s="267"/>
      <c r="CN16" s="269"/>
      <c r="CO16" s="270"/>
    </row>
    <row r="17" spans="1:94" s="1" customFormat="1" ht="19.899999999999999" customHeight="1" x14ac:dyDescent="0.2">
      <c r="B17" s="315"/>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c r="AW17" s="304"/>
      <c r="AX17" s="304"/>
      <c r="AY17" s="304"/>
      <c r="AZ17" s="304"/>
      <c r="BA17" s="304"/>
      <c r="BB17" s="304"/>
      <c r="BC17" s="304"/>
      <c r="BD17" s="304"/>
      <c r="BE17" s="304"/>
      <c r="BF17" s="304"/>
      <c r="BG17" s="304"/>
      <c r="BH17" s="304"/>
      <c r="BI17" s="304"/>
      <c r="BJ17" s="304"/>
      <c r="BK17" s="304"/>
      <c r="BL17" s="304"/>
      <c r="BM17" s="304"/>
      <c r="BN17" s="304"/>
      <c r="BO17" s="304"/>
      <c r="BP17" s="304"/>
      <c r="BQ17" s="304"/>
      <c r="BR17" s="304"/>
      <c r="BS17" s="304"/>
      <c r="BT17" s="304"/>
      <c r="BU17" s="304"/>
      <c r="BV17" s="304"/>
      <c r="BW17" s="304"/>
      <c r="BX17" s="304"/>
      <c r="BY17" s="304"/>
      <c r="BZ17" s="304"/>
      <c r="CA17" s="304"/>
      <c r="CB17" s="304"/>
      <c r="CC17" s="304"/>
      <c r="CD17" s="304"/>
      <c r="CE17" s="304"/>
      <c r="CF17" s="304"/>
      <c r="CG17" s="304"/>
      <c r="CH17" s="304"/>
      <c r="CI17" s="304"/>
      <c r="CJ17" s="304"/>
      <c r="CK17" s="304"/>
      <c r="CL17" s="304"/>
      <c r="CM17" s="304"/>
      <c r="CN17" s="304"/>
      <c r="CO17" s="305"/>
      <c r="CP17" s="305"/>
    </row>
    <row r="18" spans="1:94" s="1" customFormat="1" ht="19.899999999999999" customHeight="1" x14ac:dyDescent="0.2">
      <c r="B18" s="306" t="s">
        <v>180</v>
      </c>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c r="AL18" s="307"/>
      <c r="AM18" s="307"/>
      <c r="AN18" s="307"/>
      <c r="AO18" s="307"/>
      <c r="AP18" s="307"/>
      <c r="AQ18" s="307"/>
      <c r="AR18" s="307"/>
      <c r="AS18" s="307"/>
      <c r="AT18" s="307"/>
      <c r="AU18" s="307"/>
      <c r="AV18" s="307"/>
      <c r="AW18" s="307"/>
      <c r="AX18" s="307"/>
      <c r="AY18" s="307"/>
      <c r="AZ18" s="307"/>
      <c r="BA18" s="307"/>
      <c r="BB18" s="307"/>
      <c r="BC18" s="307"/>
      <c r="BD18" s="307"/>
      <c r="BE18" s="307"/>
      <c r="BF18" s="307"/>
      <c r="BG18" s="307"/>
      <c r="BH18" s="307"/>
      <c r="BI18" s="307"/>
      <c r="BJ18" s="307"/>
      <c r="BK18" s="307"/>
      <c r="BL18" s="307"/>
      <c r="BM18" s="307"/>
      <c r="BN18" s="307"/>
      <c r="BO18" s="307"/>
      <c r="BP18" s="307"/>
      <c r="BQ18" s="307"/>
      <c r="BR18" s="307"/>
      <c r="BS18" s="307"/>
      <c r="BT18" s="307"/>
      <c r="BU18" s="307"/>
      <c r="BV18" s="307"/>
      <c r="BW18" s="307"/>
      <c r="BX18" s="307"/>
      <c r="BY18" s="307"/>
      <c r="BZ18" s="307"/>
      <c r="CA18" s="307"/>
      <c r="CB18" s="307"/>
      <c r="CC18" s="307"/>
      <c r="CD18" s="307"/>
      <c r="CE18" s="307"/>
      <c r="CF18" s="307"/>
      <c r="CG18" s="307"/>
      <c r="CH18" s="307"/>
      <c r="CI18" s="307"/>
      <c r="CJ18" s="307"/>
      <c r="CK18" s="307"/>
      <c r="CL18" s="307"/>
      <c r="CM18" s="307"/>
      <c r="CN18" s="307"/>
      <c r="CO18" s="305"/>
      <c r="CP18" s="305"/>
    </row>
    <row r="19" spans="1:94" s="263" customFormat="1" ht="39.950000000000003" customHeight="1" x14ac:dyDescent="0.2">
      <c r="A19" s="264">
        <v>4</v>
      </c>
      <c r="B19" s="265" t="s">
        <v>14</v>
      </c>
      <c r="C19" s="266"/>
      <c r="D19" s="267"/>
      <c r="E19" s="268"/>
      <c r="F19" s="267"/>
      <c r="G19" s="267"/>
      <c r="H19" s="267"/>
      <c r="I19" s="267"/>
      <c r="J19" s="268"/>
      <c r="K19" s="267"/>
      <c r="L19" s="267"/>
      <c r="M19" s="267"/>
      <c r="N19" s="267"/>
      <c r="O19" s="268"/>
      <c r="P19" s="267"/>
      <c r="Q19" s="267"/>
      <c r="R19" s="267"/>
      <c r="S19" s="267"/>
      <c r="T19" s="268"/>
      <c r="U19" s="267"/>
      <c r="V19" s="267"/>
      <c r="W19" s="267"/>
      <c r="X19" s="267"/>
      <c r="Y19" s="268"/>
      <c r="Z19" s="267"/>
      <c r="AA19" s="267"/>
      <c r="AB19" s="267"/>
      <c r="AC19" s="268"/>
      <c r="AD19" s="267"/>
      <c r="AE19" s="267"/>
      <c r="AF19" s="269"/>
      <c r="AG19" s="277"/>
      <c r="AH19" s="267"/>
      <c r="AI19" s="268"/>
      <c r="AJ19" s="267"/>
      <c r="AK19" s="267"/>
      <c r="AL19" s="267"/>
      <c r="AM19" s="267"/>
      <c r="AN19" s="268"/>
      <c r="AO19" s="267"/>
      <c r="AP19" s="267"/>
      <c r="AQ19" s="267"/>
      <c r="AR19" s="267"/>
      <c r="AS19" s="268"/>
      <c r="AT19" s="267"/>
      <c r="AU19" s="267"/>
      <c r="AV19" s="267"/>
      <c r="AW19" s="267"/>
      <c r="AX19" s="268"/>
      <c r="AY19" s="267"/>
      <c r="AZ19" s="267"/>
      <c r="BA19" s="267"/>
      <c r="BB19" s="267"/>
      <c r="BC19" s="268"/>
      <c r="BD19" s="267"/>
      <c r="BE19" s="267"/>
      <c r="BF19" s="267"/>
      <c r="BG19" s="268"/>
      <c r="BH19" s="267"/>
      <c r="BI19" s="267"/>
      <c r="BJ19" s="269"/>
      <c r="BK19" s="266"/>
      <c r="BL19" s="267"/>
      <c r="BM19" s="268"/>
      <c r="BN19" s="267"/>
      <c r="BO19" s="267"/>
      <c r="BP19" s="267"/>
      <c r="BQ19" s="267"/>
      <c r="BR19" s="268"/>
      <c r="BS19" s="267"/>
      <c r="BT19" s="267"/>
      <c r="BU19" s="267"/>
      <c r="BV19" s="267"/>
      <c r="BW19" s="268"/>
      <c r="BX19" s="267"/>
      <c r="BY19" s="267"/>
      <c r="BZ19" s="267"/>
      <c r="CA19" s="267"/>
      <c r="CB19" s="268"/>
      <c r="CC19" s="267"/>
      <c r="CD19" s="267"/>
      <c r="CE19" s="267"/>
      <c r="CF19" s="267"/>
      <c r="CG19" s="268"/>
      <c r="CH19" s="267"/>
      <c r="CI19" s="267"/>
      <c r="CJ19" s="267"/>
      <c r="CK19" s="268"/>
      <c r="CL19" s="267"/>
      <c r="CM19" s="267"/>
      <c r="CN19" s="269"/>
      <c r="CO19" s="270"/>
    </row>
    <row r="20" spans="1:94" s="263" customFormat="1" ht="39.950000000000003" customHeight="1" x14ac:dyDescent="0.2">
      <c r="A20" s="264">
        <v>5</v>
      </c>
      <c r="B20" s="271" t="s">
        <v>15</v>
      </c>
      <c r="C20" s="272"/>
      <c r="D20" s="273"/>
      <c r="E20" s="274"/>
      <c r="F20" s="273"/>
      <c r="G20" s="273"/>
      <c r="H20" s="273"/>
      <c r="I20" s="273"/>
      <c r="J20" s="274"/>
      <c r="K20" s="273"/>
      <c r="L20" s="273"/>
      <c r="M20" s="273"/>
      <c r="N20" s="273"/>
      <c r="O20" s="274"/>
      <c r="P20" s="273"/>
      <c r="Q20" s="273"/>
      <c r="R20" s="273"/>
      <c r="S20" s="273"/>
      <c r="T20" s="274"/>
      <c r="U20" s="273"/>
      <c r="V20" s="273"/>
      <c r="W20" s="273"/>
      <c r="X20" s="273"/>
      <c r="Y20" s="274"/>
      <c r="Z20" s="273"/>
      <c r="AA20" s="273"/>
      <c r="AB20" s="273"/>
      <c r="AC20" s="274"/>
      <c r="AD20" s="273"/>
      <c r="AE20" s="273"/>
      <c r="AF20" s="275"/>
      <c r="AG20" s="276"/>
      <c r="AH20" s="273"/>
      <c r="AI20" s="274"/>
      <c r="AJ20" s="273"/>
      <c r="AK20" s="273"/>
      <c r="AL20" s="273"/>
      <c r="AM20" s="273"/>
      <c r="AN20" s="274"/>
      <c r="AO20" s="273"/>
      <c r="AP20" s="273"/>
      <c r="AQ20" s="273"/>
      <c r="AR20" s="273"/>
      <c r="AS20" s="274"/>
      <c r="AT20" s="273"/>
      <c r="AU20" s="273"/>
      <c r="AV20" s="273"/>
      <c r="AW20" s="273"/>
      <c r="AX20" s="274"/>
      <c r="AY20" s="273"/>
      <c r="AZ20" s="273"/>
      <c r="BA20" s="273"/>
      <c r="BB20" s="273"/>
      <c r="BC20" s="274"/>
      <c r="BD20" s="273"/>
      <c r="BE20" s="273"/>
      <c r="BF20" s="273"/>
      <c r="BG20" s="274"/>
      <c r="BH20" s="273"/>
      <c r="BI20" s="273"/>
      <c r="BJ20" s="275"/>
      <c r="BK20" s="272"/>
      <c r="BL20" s="273"/>
      <c r="BM20" s="274"/>
      <c r="BN20" s="273"/>
      <c r="BO20" s="273"/>
      <c r="BP20" s="273"/>
      <c r="BQ20" s="273"/>
      <c r="BR20" s="274"/>
      <c r="BS20" s="273"/>
      <c r="BT20" s="273"/>
      <c r="BU20" s="273"/>
      <c r="BV20" s="273"/>
      <c r="BW20" s="274"/>
      <c r="BX20" s="273"/>
      <c r="BY20" s="273"/>
      <c r="BZ20" s="273"/>
      <c r="CA20" s="273"/>
      <c r="CB20" s="274"/>
      <c r="CC20" s="273"/>
      <c r="CD20" s="273"/>
      <c r="CE20" s="273"/>
      <c r="CF20" s="273"/>
      <c r="CG20" s="274"/>
      <c r="CH20" s="273"/>
      <c r="CI20" s="273"/>
      <c r="CJ20" s="273"/>
      <c r="CK20" s="274"/>
      <c r="CL20" s="273"/>
      <c r="CM20" s="273"/>
      <c r="CN20" s="275"/>
      <c r="CO20" s="270"/>
    </row>
    <row r="21" spans="1:94" s="263" customFormat="1" ht="39.950000000000003" customHeight="1" x14ac:dyDescent="0.2">
      <c r="A21" s="264">
        <v>6</v>
      </c>
      <c r="B21" s="265" t="s">
        <v>16</v>
      </c>
      <c r="C21" s="266"/>
      <c r="D21" s="267"/>
      <c r="E21" s="268"/>
      <c r="F21" s="267"/>
      <c r="G21" s="267"/>
      <c r="H21" s="267"/>
      <c r="I21" s="267"/>
      <c r="J21" s="268"/>
      <c r="K21" s="267"/>
      <c r="L21" s="267"/>
      <c r="M21" s="267"/>
      <c r="N21" s="267"/>
      <c r="O21" s="268"/>
      <c r="P21" s="267"/>
      <c r="Q21" s="267"/>
      <c r="R21" s="267"/>
      <c r="S21" s="267"/>
      <c r="T21" s="268"/>
      <c r="U21" s="267"/>
      <c r="V21" s="267"/>
      <c r="W21" s="267"/>
      <c r="X21" s="267"/>
      <c r="Y21" s="268"/>
      <c r="Z21" s="267"/>
      <c r="AA21" s="267"/>
      <c r="AB21" s="267"/>
      <c r="AC21" s="268"/>
      <c r="AD21" s="267"/>
      <c r="AE21" s="267"/>
      <c r="AF21" s="269"/>
      <c r="AG21" s="277"/>
      <c r="AH21" s="267"/>
      <c r="AI21" s="268"/>
      <c r="AJ21" s="267"/>
      <c r="AK21" s="267"/>
      <c r="AL21" s="267"/>
      <c r="AM21" s="267"/>
      <c r="AN21" s="268"/>
      <c r="AO21" s="267"/>
      <c r="AP21" s="267"/>
      <c r="AQ21" s="267"/>
      <c r="AR21" s="267"/>
      <c r="AS21" s="268"/>
      <c r="AT21" s="267"/>
      <c r="AU21" s="267"/>
      <c r="AV21" s="267"/>
      <c r="AW21" s="267"/>
      <c r="AX21" s="268"/>
      <c r="AY21" s="267"/>
      <c r="AZ21" s="267"/>
      <c r="BA21" s="267"/>
      <c r="BB21" s="267"/>
      <c r="BC21" s="268"/>
      <c r="BD21" s="267"/>
      <c r="BE21" s="267"/>
      <c r="BF21" s="267"/>
      <c r="BG21" s="268"/>
      <c r="BH21" s="267"/>
      <c r="BI21" s="267"/>
      <c r="BJ21" s="269"/>
      <c r="BK21" s="266"/>
      <c r="BL21" s="267"/>
      <c r="BM21" s="268"/>
      <c r="BN21" s="267"/>
      <c r="BO21" s="267"/>
      <c r="BP21" s="267"/>
      <c r="BQ21" s="267"/>
      <c r="BR21" s="268"/>
      <c r="BS21" s="267"/>
      <c r="BT21" s="267"/>
      <c r="BU21" s="267"/>
      <c r="BV21" s="267"/>
      <c r="BW21" s="268"/>
      <c r="BX21" s="267"/>
      <c r="BY21" s="267"/>
      <c r="BZ21" s="267"/>
      <c r="CA21" s="267"/>
      <c r="CB21" s="268"/>
      <c r="CC21" s="267"/>
      <c r="CD21" s="267"/>
      <c r="CE21" s="267"/>
      <c r="CF21" s="267"/>
      <c r="CG21" s="268"/>
      <c r="CH21" s="267"/>
      <c r="CI21" s="267"/>
      <c r="CJ21" s="267"/>
      <c r="CK21" s="268"/>
      <c r="CL21" s="267"/>
      <c r="CM21" s="267"/>
      <c r="CN21" s="269"/>
      <c r="CO21" s="270"/>
    </row>
    <row r="22" spans="1:94" s="263" customFormat="1" ht="39.950000000000003" customHeight="1" x14ac:dyDescent="0.2">
      <c r="A22" s="264">
        <v>7</v>
      </c>
      <c r="B22" s="271" t="s">
        <v>17</v>
      </c>
      <c r="C22" s="272"/>
      <c r="D22" s="273"/>
      <c r="E22" s="274"/>
      <c r="F22" s="273"/>
      <c r="G22" s="273"/>
      <c r="H22" s="273"/>
      <c r="I22" s="273"/>
      <c r="J22" s="274"/>
      <c r="K22" s="273"/>
      <c r="L22" s="273"/>
      <c r="M22" s="273"/>
      <c r="N22" s="273"/>
      <c r="O22" s="274"/>
      <c r="P22" s="273"/>
      <c r="Q22" s="273"/>
      <c r="R22" s="273"/>
      <c r="S22" s="273"/>
      <c r="T22" s="274"/>
      <c r="U22" s="273"/>
      <c r="V22" s="273"/>
      <c r="W22" s="273"/>
      <c r="X22" s="273"/>
      <c r="Y22" s="274"/>
      <c r="Z22" s="273"/>
      <c r="AA22" s="273"/>
      <c r="AB22" s="273"/>
      <c r="AC22" s="274"/>
      <c r="AD22" s="273"/>
      <c r="AE22" s="273"/>
      <c r="AF22" s="275"/>
      <c r="AG22" s="276"/>
      <c r="AH22" s="273"/>
      <c r="AI22" s="274"/>
      <c r="AJ22" s="273"/>
      <c r="AK22" s="273"/>
      <c r="AL22" s="273"/>
      <c r="AM22" s="273"/>
      <c r="AN22" s="274"/>
      <c r="AO22" s="273"/>
      <c r="AP22" s="273"/>
      <c r="AQ22" s="273"/>
      <c r="AR22" s="273"/>
      <c r="AS22" s="274"/>
      <c r="AT22" s="273"/>
      <c r="AU22" s="273"/>
      <c r="AV22" s="273"/>
      <c r="AW22" s="273"/>
      <c r="AX22" s="274"/>
      <c r="AY22" s="273"/>
      <c r="AZ22" s="273"/>
      <c r="BA22" s="273"/>
      <c r="BB22" s="273"/>
      <c r="BC22" s="274"/>
      <c r="BD22" s="273"/>
      <c r="BE22" s="273"/>
      <c r="BF22" s="273"/>
      <c r="BG22" s="274"/>
      <c r="BH22" s="273"/>
      <c r="BI22" s="273"/>
      <c r="BJ22" s="275"/>
      <c r="BK22" s="272"/>
      <c r="BL22" s="273"/>
      <c r="BM22" s="274"/>
      <c r="BN22" s="273"/>
      <c r="BO22" s="273"/>
      <c r="BP22" s="273"/>
      <c r="BQ22" s="273"/>
      <c r="BR22" s="274"/>
      <c r="BS22" s="273"/>
      <c r="BT22" s="273"/>
      <c r="BU22" s="273"/>
      <c r="BV22" s="273"/>
      <c r="BW22" s="274"/>
      <c r="BX22" s="273"/>
      <c r="BY22" s="273"/>
      <c r="BZ22" s="273"/>
      <c r="CA22" s="273"/>
      <c r="CB22" s="274"/>
      <c r="CC22" s="273"/>
      <c r="CD22" s="273"/>
      <c r="CE22" s="273"/>
      <c r="CF22" s="273"/>
      <c r="CG22" s="274"/>
      <c r="CH22" s="273"/>
      <c r="CI22" s="273"/>
      <c r="CJ22" s="273"/>
      <c r="CK22" s="274"/>
      <c r="CL22" s="273"/>
      <c r="CM22" s="273"/>
      <c r="CN22" s="275"/>
      <c r="CO22" s="278"/>
    </row>
    <row r="23" spans="1:94" s="263" customFormat="1" ht="39.950000000000003" customHeight="1" x14ac:dyDescent="0.2">
      <c r="A23" s="264">
        <v>8</v>
      </c>
      <c r="B23" s="265" t="s">
        <v>18</v>
      </c>
      <c r="C23" s="266"/>
      <c r="D23" s="267"/>
      <c r="E23" s="268"/>
      <c r="F23" s="267"/>
      <c r="G23" s="267"/>
      <c r="H23" s="267"/>
      <c r="I23" s="267"/>
      <c r="J23" s="268"/>
      <c r="K23" s="267"/>
      <c r="L23" s="267"/>
      <c r="M23" s="267"/>
      <c r="N23" s="267"/>
      <c r="O23" s="268"/>
      <c r="P23" s="267"/>
      <c r="Q23" s="267"/>
      <c r="R23" s="267"/>
      <c r="S23" s="267"/>
      <c r="T23" s="268"/>
      <c r="U23" s="267"/>
      <c r="V23" s="267"/>
      <c r="W23" s="267"/>
      <c r="X23" s="267"/>
      <c r="Y23" s="268"/>
      <c r="Z23" s="267"/>
      <c r="AA23" s="267"/>
      <c r="AB23" s="267"/>
      <c r="AC23" s="268"/>
      <c r="AD23" s="267"/>
      <c r="AE23" s="267"/>
      <c r="AF23" s="269"/>
      <c r="AG23" s="277"/>
      <c r="AH23" s="267"/>
      <c r="AI23" s="268"/>
      <c r="AJ23" s="267"/>
      <c r="AK23" s="267"/>
      <c r="AL23" s="267"/>
      <c r="AM23" s="267"/>
      <c r="AN23" s="268"/>
      <c r="AO23" s="267"/>
      <c r="AP23" s="267"/>
      <c r="AQ23" s="267"/>
      <c r="AR23" s="267"/>
      <c r="AS23" s="268"/>
      <c r="AT23" s="267"/>
      <c r="AU23" s="267"/>
      <c r="AV23" s="267"/>
      <c r="AW23" s="267"/>
      <c r="AX23" s="268"/>
      <c r="AY23" s="267"/>
      <c r="AZ23" s="267"/>
      <c r="BA23" s="267"/>
      <c r="BB23" s="267"/>
      <c r="BC23" s="268"/>
      <c r="BD23" s="267"/>
      <c r="BE23" s="267"/>
      <c r="BF23" s="267"/>
      <c r="BG23" s="268"/>
      <c r="BH23" s="267"/>
      <c r="BI23" s="267"/>
      <c r="BJ23" s="269"/>
      <c r="BK23" s="266"/>
      <c r="BL23" s="267"/>
      <c r="BM23" s="268"/>
      <c r="BN23" s="267"/>
      <c r="BO23" s="267"/>
      <c r="BP23" s="267"/>
      <c r="BQ23" s="267"/>
      <c r="BR23" s="268"/>
      <c r="BS23" s="267"/>
      <c r="BT23" s="267"/>
      <c r="BU23" s="267"/>
      <c r="BV23" s="267"/>
      <c r="BW23" s="268"/>
      <c r="BX23" s="267"/>
      <c r="BY23" s="267"/>
      <c r="BZ23" s="267"/>
      <c r="CA23" s="267"/>
      <c r="CB23" s="268"/>
      <c r="CC23" s="267"/>
      <c r="CD23" s="267"/>
      <c r="CE23" s="267"/>
      <c r="CF23" s="267"/>
      <c r="CG23" s="268"/>
      <c r="CH23" s="267"/>
      <c r="CI23" s="267"/>
      <c r="CJ23" s="267"/>
      <c r="CK23" s="268"/>
      <c r="CL23" s="267"/>
      <c r="CM23" s="267"/>
      <c r="CN23" s="269"/>
      <c r="CO23" s="270"/>
    </row>
    <row r="24" spans="1:94" s="263" customFormat="1" ht="39.950000000000003" customHeight="1" x14ac:dyDescent="0.2">
      <c r="A24" s="264">
        <v>9</v>
      </c>
      <c r="B24" s="271" t="s">
        <v>19</v>
      </c>
      <c r="C24" s="272"/>
      <c r="D24" s="273"/>
      <c r="E24" s="274"/>
      <c r="F24" s="273"/>
      <c r="G24" s="273"/>
      <c r="H24" s="273"/>
      <c r="I24" s="273"/>
      <c r="J24" s="274"/>
      <c r="K24" s="273"/>
      <c r="L24" s="273"/>
      <c r="M24" s="273"/>
      <c r="N24" s="273"/>
      <c r="O24" s="274"/>
      <c r="P24" s="273"/>
      <c r="Q24" s="273"/>
      <c r="R24" s="273"/>
      <c r="S24" s="273"/>
      <c r="T24" s="274"/>
      <c r="U24" s="273"/>
      <c r="V24" s="273"/>
      <c r="W24" s="273"/>
      <c r="X24" s="273"/>
      <c r="Y24" s="274"/>
      <c r="Z24" s="273"/>
      <c r="AA24" s="273"/>
      <c r="AB24" s="273"/>
      <c r="AC24" s="274"/>
      <c r="AD24" s="273"/>
      <c r="AE24" s="273"/>
      <c r="AF24" s="275"/>
      <c r="AG24" s="276"/>
      <c r="AH24" s="273"/>
      <c r="AI24" s="274"/>
      <c r="AJ24" s="273"/>
      <c r="AK24" s="273"/>
      <c r="AL24" s="273"/>
      <c r="AM24" s="273"/>
      <c r="AN24" s="274"/>
      <c r="AO24" s="273"/>
      <c r="AP24" s="273"/>
      <c r="AQ24" s="273"/>
      <c r="AR24" s="273"/>
      <c r="AS24" s="274"/>
      <c r="AT24" s="273"/>
      <c r="AU24" s="273"/>
      <c r="AV24" s="273"/>
      <c r="AW24" s="273"/>
      <c r="AX24" s="274"/>
      <c r="AY24" s="273"/>
      <c r="AZ24" s="273"/>
      <c r="BA24" s="273"/>
      <c r="BB24" s="273"/>
      <c r="BC24" s="274"/>
      <c r="BD24" s="273"/>
      <c r="BE24" s="273"/>
      <c r="BF24" s="273"/>
      <c r="BG24" s="274"/>
      <c r="BH24" s="273"/>
      <c r="BI24" s="273"/>
      <c r="BJ24" s="275"/>
      <c r="BK24" s="272"/>
      <c r="BL24" s="273"/>
      <c r="BM24" s="274"/>
      <c r="BN24" s="273"/>
      <c r="BO24" s="273"/>
      <c r="BP24" s="273"/>
      <c r="BQ24" s="273"/>
      <c r="BR24" s="274"/>
      <c r="BS24" s="273"/>
      <c r="BT24" s="273"/>
      <c r="BU24" s="273"/>
      <c r="BV24" s="273"/>
      <c r="BW24" s="274"/>
      <c r="BX24" s="273"/>
      <c r="BY24" s="273"/>
      <c r="BZ24" s="273"/>
      <c r="CA24" s="273"/>
      <c r="CB24" s="274"/>
      <c r="CC24" s="273"/>
      <c r="CD24" s="273"/>
      <c r="CE24" s="273"/>
      <c r="CF24" s="273"/>
      <c r="CG24" s="274"/>
      <c r="CH24" s="273"/>
      <c r="CI24" s="273"/>
      <c r="CJ24" s="273"/>
      <c r="CK24" s="274"/>
      <c r="CL24" s="273"/>
      <c r="CM24" s="273"/>
      <c r="CN24" s="275"/>
      <c r="CO24" s="270"/>
    </row>
    <row r="25" spans="1:94" s="263" customFormat="1" ht="39.950000000000003" customHeight="1" x14ac:dyDescent="0.2">
      <c r="A25" s="264">
        <v>10</v>
      </c>
      <c r="B25" s="265" t="s">
        <v>20</v>
      </c>
      <c r="C25" s="266"/>
      <c r="D25" s="267"/>
      <c r="E25" s="268"/>
      <c r="F25" s="267"/>
      <c r="G25" s="267"/>
      <c r="H25" s="267"/>
      <c r="I25" s="267"/>
      <c r="J25" s="268"/>
      <c r="K25" s="267"/>
      <c r="L25" s="267"/>
      <c r="M25" s="267"/>
      <c r="N25" s="267"/>
      <c r="O25" s="268"/>
      <c r="P25" s="267"/>
      <c r="Q25" s="267"/>
      <c r="R25" s="267"/>
      <c r="S25" s="267"/>
      <c r="T25" s="268"/>
      <c r="U25" s="267"/>
      <c r="V25" s="267"/>
      <c r="W25" s="267"/>
      <c r="X25" s="267"/>
      <c r="Y25" s="268"/>
      <c r="Z25" s="267"/>
      <c r="AA25" s="267"/>
      <c r="AB25" s="267"/>
      <c r="AC25" s="268"/>
      <c r="AD25" s="267"/>
      <c r="AE25" s="267"/>
      <c r="AF25" s="269"/>
      <c r="AG25" s="277"/>
      <c r="AH25" s="267"/>
      <c r="AI25" s="268"/>
      <c r="AJ25" s="267"/>
      <c r="AK25" s="267"/>
      <c r="AL25" s="267"/>
      <c r="AM25" s="267"/>
      <c r="AN25" s="268"/>
      <c r="AO25" s="267"/>
      <c r="AP25" s="267"/>
      <c r="AQ25" s="267"/>
      <c r="AR25" s="267"/>
      <c r="AS25" s="268"/>
      <c r="AT25" s="267"/>
      <c r="AU25" s="267"/>
      <c r="AV25" s="267"/>
      <c r="AW25" s="267"/>
      <c r="AX25" s="268"/>
      <c r="AY25" s="267"/>
      <c r="AZ25" s="267"/>
      <c r="BA25" s="267"/>
      <c r="BB25" s="267"/>
      <c r="BC25" s="268"/>
      <c r="BD25" s="267"/>
      <c r="BE25" s="267"/>
      <c r="BF25" s="267"/>
      <c r="BG25" s="268"/>
      <c r="BH25" s="267"/>
      <c r="BI25" s="267"/>
      <c r="BJ25" s="269"/>
      <c r="BK25" s="266"/>
      <c r="BL25" s="267"/>
      <c r="BM25" s="268"/>
      <c r="BN25" s="267"/>
      <c r="BO25" s="267"/>
      <c r="BP25" s="267"/>
      <c r="BQ25" s="267"/>
      <c r="BR25" s="268"/>
      <c r="BS25" s="267"/>
      <c r="BT25" s="267"/>
      <c r="BU25" s="267"/>
      <c r="BV25" s="267"/>
      <c r="BW25" s="268"/>
      <c r="BX25" s="267"/>
      <c r="BY25" s="267"/>
      <c r="BZ25" s="267"/>
      <c r="CA25" s="267"/>
      <c r="CB25" s="268"/>
      <c r="CC25" s="267"/>
      <c r="CD25" s="267"/>
      <c r="CE25" s="267"/>
      <c r="CF25" s="267"/>
      <c r="CG25" s="268"/>
      <c r="CH25" s="267"/>
      <c r="CI25" s="267"/>
      <c r="CJ25" s="267"/>
      <c r="CK25" s="268"/>
      <c r="CL25" s="267"/>
      <c r="CM25" s="267"/>
      <c r="CN25" s="269"/>
      <c r="CO25" s="279"/>
    </row>
    <row r="26" spans="1:94" s="1" customFormat="1" ht="21.6" customHeight="1" x14ac:dyDescent="0.2">
      <c r="B26" s="306" t="s">
        <v>21</v>
      </c>
      <c r="C26" s="317"/>
      <c r="D26" s="317"/>
      <c r="E26" s="317"/>
      <c r="F26" s="317"/>
      <c r="G26" s="317"/>
      <c r="H26" s="317"/>
      <c r="I26" s="317"/>
      <c r="J26" s="317"/>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7"/>
      <c r="AL26" s="317"/>
      <c r="AM26" s="317"/>
      <c r="AN26" s="317"/>
      <c r="AO26" s="317"/>
      <c r="AP26" s="317"/>
      <c r="AQ26" s="317"/>
      <c r="AR26" s="317"/>
      <c r="AS26" s="317"/>
      <c r="AT26" s="317"/>
      <c r="AU26" s="317"/>
      <c r="AV26" s="317"/>
      <c r="AW26" s="317"/>
      <c r="AX26" s="317"/>
      <c r="AY26" s="317"/>
      <c r="AZ26" s="317"/>
      <c r="BA26" s="317"/>
      <c r="BB26" s="317"/>
      <c r="BC26" s="317"/>
      <c r="BD26" s="317"/>
      <c r="BE26" s="317"/>
      <c r="BF26" s="317"/>
      <c r="BG26" s="317"/>
      <c r="BH26" s="317"/>
      <c r="BI26" s="317"/>
      <c r="BJ26" s="317"/>
      <c r="BK26" s="317"/>
      <c r="BL26" s="317"/>
      <c r="BM26" s="317"/>
      <c r="BN26" s="317"/>
      <c r="BO26" s="317"/>
      <c r="BP26" s="317"/>
      <c r="BQ26" s="317"/>
      <c r="BR26" s="317"/>
      <c r="BS26" s="317"/>
      <c r="BT26" s="317"/>
      <c r="BU26" s="317"/>
      <c r="BV26" s="317"/>
      <c r="BW26" s="317"/>
      <c r="BX26" s="317"/>
      <c r="BY26" s="317"/>
      <c r="BZ26" s="317"/>
      <c r="CA26" s="317"/>
      <c r="CB26" s="317"/>
      <c r="CC26" s="317"/>
      <c r="CD26" s="317"/>
      <c r="CE26" s="317"/>
      <c r="CF26" s="317"/>
      <c r="CG26" s="317"/>
      <c r="CH26" s="317"/>
      <c r="CI26" s="317"/>
      <c r="CJ26" s="317"/>
      <c r="CK26" s="317"/>
      <c r="CL26" s="317"/>
      <c r="CM26" s="317"/>
      <c r="CN26" s="317"/>
      <c r="CO26" s="305"/>
      <c r="CP26" s="305"/>
    </row>
    <row r="27" spans="1:94" s="263" customFormat="1" ht="39.950000000000003" customHeight="1" x14ac:dyDescent="0.2">
      <c r="A27" s="264">
        <v>11</v>
      </c>
      <c r="B27" s="265" t="s">
        <v>22</v>
      </c>
      <c r="C27" s="266"/>
      <c r="D27" s="267"/>
      <c r="E27" s="268"/>
      <c r="F27" s="267"/>
      <c r="G27" s="267"/>
      <c r="H27" s="267"/>
      <c r="I27" s="267"/>
      <c r="J27" s="268"/>
      <c r="K27" s="267"/>
      <c r="L27" s="267"/>
      <c r="M27" s="267"/>
      <c r="N27" s="267"/>
      <c r="O27" s="268"/>
      <c r="P27" s="267"/>
      <c r="Q27" s="267"/>
      <c r="R27" s="267"/>
      <c r="S27" s="267"/>
      <c r="T27" s="268"/>
      <c r="U27" s="267"/>
      <c r="V27" s="267"/>
      <c r="W27" s="267"/>
      <c r="X27" s="267"/>
      <c r="Y27" s="268"/>
      <c r="Z27" s="267"/>
      <c r="AA27" s="267"/>
      <c r="AB27" s="267"/>
      <c r="AC27" s="268"/>
      <c r="AD27" s="267"/>
      <c r="AE27" s="267"/>
      <c r="AF27" s="269"/>
      <c r="AG27" s="277"/>
      <c r="AH27" s="267"/>
      <c r="AI27" s="268"/>
      <c r="AJ27" s="267"/>
      <c r="AK27" s="267"/>
      <c r="AL27" s="267"/>
      <c r="AM27" s="267"/>
      <c r="AN27" s="268"/>
      <c r="AO27" s="267"/>
      <c r="AP27" s="267"/>
      <c r="AQ27" s="267"/>
      <c r="AR27" s="267"/>
      <c r="AS27" s="268"/>
      <c r="AT27" s="267"/>
      <c r="AU27" s="267"/>
      <c r="AV27" s="267"/>
      <c r="AW27" s="267"/>
      <c r="AX27" s="268"/>
      <c r="AY27" s="267"/>
      <c r="AZ27" s="267"/>
      <c r="BA27" s="267"/>
      <c r="BB27" s="267"/>
      <c r="BC27" s="268"/>
      <c r="BD27" s="267"/>
      <c r="BE27" s="267"/>
      <c r="BF27" s="267"/>
      <c r="BG27" s="268"/>
      <c r="BH27" s="267"/>
      <c r="BI27" s="267"/>
      <c r="BJ27" s="269"/>
      <c r="BK27" s="266"/>
      <c r="BL27" s="267"/>
      <c r="BM27" s="268"/>
      <c r="BN27" s="267"/>
      <c r="BO27" s="267"/>
      <c r="BP27" s="267"/>
      <c r="BQ27" s="267"/>
      <c r="BR27" s="268"/>
      <c r="BS27" s="267"/>
      <c r="BT27" s="267"/>
      <c r="BU27" s="267"/>
      <c r="BV27" s="267"/>
      <c r="BW27" s="268"/>
      <c r="BX27" s="267"/>
      <c r="BY27" s="267"/>
      <c r="BZ27" s="267"/>
      <c r="CA27" s="267"/>
      <c r="CB27" s="268"/>
      <c r="CC27" s="267"/>
      <c r="CD27" s="267"/>
      <c r="CE27" s="267"/>
      <c r="CF27" s="267"/>
      <c r="CG27" s="268"/>
      <c r="CH27" s="267"/>
      <c r="CI27" s="267"/>
      <c r="CJ27" s="267"/>
      <c r="CK27" s="268"/>
      <c r="CL27" s="267"/>
      <c r="CM27" s="267"/>
      <c r="CN27" s="269"/>
      <c r="CO27" s="279"/>
    </row>
    <row r="28" spans="1:94" s="263" customFormat="1" ht="39.950000000000003" customHeight="1" x14ac:dyDescent="0.2">
      <c r="A28" s="264">
        <v>12</v>
      </c>
      <c r="B28" s="271" t="s">
        <v>23</v>
      </c>
      <c r="C28" s="272"/>
      <c r="D28" s="273"/>
      <c r="E28" s="274"/>
      <c r="F28" s="273"/>
      <c r="G28" s="273"/>
      <c r="H28" s="273"/>
      <c r="I28" s="273"/>
      <c r="J28" s="274"/>
      <c r="K28" s="273"/>
      <c r="L28" s="273"/>
      <c r="M28" s="273"/>
      <c r="N28" s="273"/>
      <c r="O28" s="274"/>
      <c r="P28" s="273"/>
      <c r="Q28" s="273"/>
      <c r="R28" s="273"/>
      <c r="S28" s="273"/>
      <c r="T28" s="274"/>
      <c r="U28" s="273"/>
      <c r="V28" s="273"/>
      <c r="W28" s="273"/>
      <c r="X28" s="273"/>
      <c r="Y28" s="274"/>
      <c r="Z28" s="273"/>
      <c r="AA28" s="273"/>
      <c r="AB28" s="273"/>
      <c r="AC28" s="274"/>
      <c r="AD28" s="273"/>
      <c r="AE28" s="273"/>
      <c r="AF28" s="275"/>
      <c r="AG28" s="276"/>
      <c r="AH28" s="273"/>
      <c r="AI28" s="274"/>
      <c r="AJ28" s="273"/>
      <c r="AK28" s="273"/>
      <c r="AL28" s="273"/>
      <c r="AM28" s="273"/>
      <c r="AN28" s="274"/>
      <c r="AO28" s="273"/>
      <c r="AP28" s="273"/>
      <c r="AQ28" s="273"/>
      <c r="AR28" s="273"/>
      <c r="AS28" s="274"/>
      <c r="AT28" s="273"/>
      <c r="AU28" s="273"/>
      <c r="AV28" s="273"/>
      <c r="AW28" s="273"/>
      <c r="AX28" s="274"/>
      <c r="AY28" s="273"/>
      <c r="AZ28" s="273"/>
      <c r="BA28" s="273"/>
      <c r="BB28" s="273"/>
      <c r="BC28" s="274"/>
      <c r="BD28" s="273"/>
      <c r="BE28" s="273"/>
      <c r="BF28" s="273"/>
      <c r="BG28" s="274"/>
      <c r="BH28" s="273"/>
      <c r="BI28" s="273"/>
      <c r="BJ28" s="275"/>
      <c r="BK28" s="272"/>
      <c r="BL28" s="273"/>
      <c r="BM28" s="274"/>
      <c r="BN28" s="273"/>
      <c r="BO28" s="273"/>
      <c r="BP28" s="273"/>
      <c r="BQ28" s="273"/>
      <c r="BR28" s="274"/>
      <c r="BS28" s="273"/>
      <c r="BT28" s="273"/>
      <c r="BU28" s="273"/>
      <c r="BV28" s="273"/>
      <c r="BW28" s="274"/>
      <c r="BX28" s="273"/>
      <c r="BY28" s="273"/>
      <c r="BZ28" s="273"/>
      <c r="CA28" s="273"/>
      <c r="CB28" s="274"/>
      <c r="CC28" s="273"/>
      <c r="CD28" s="273"/>
      <c r="CE28" s="273"/>
      <c r="CF28" s="273"/>
      <c r="CG28" s="274"/>
      <c r="CH28" s="273"/>
      <c r="CI28" s="273"/>
      <c r="CJ28" s="273"/>
      <c r="CK28" s="274"/>
      <c r="CL28" s="273"/>
      <c r="CM28" s="273"/>
      <c r="CN28" s="275"/>
      <c r="CO28" s="279"/>
    </row>
    <row r="29" spans="1:94" s="263" customFormat="1" ht="39.950000000000003" customHeight="1" x14ac:dyDescent="0.2">
      <c r="A29" s="264">
        <v>13</v>
      </c>
      <c r="B29" s="265" t="s">
        <v>24</v>
      </c>
      <c r="C29" s="266"/>
      <c r="D29" s="267"/>
      <c r="E29" s="268"/>
      <c r="F29" s="267"/>
      <c r="G29" s="267"/>
      <c r="H29" s="267"/>
      <c r="I29" s="267"/>
      <c r="J29" s="268"/>
      <c r="K29" s="267"/>
      <c r="L29" s="267"/>
      <c r="M29" s="267"/>
      <c r="N29" s="267"/>
      <c r="O29" s="268"/>
      <c r="P29" s="267"/>
      <c r="Q29" s="267"/>
      <c r="R29" s="267"/>
      <c r="S29" s="267"/>
      <c r="T29" s="268"/>
      <c r="U29" s="267"/>
      <c r="V29" s="267"/>
      <c r="W29" s="267"/>
      <c r="X29" s="267"/>
      <c r="Y29" s="268"/>
      <c r="Z29" s="267"/>
      <c r="AA29" s="267"/>
      <c r="AB29" s="267"/>
      <c r="AC29" s="268"/>
      <c r="AD29" s="267"/>
      <c r="AE29" s="267"/>
      <c r="AF29" s="269"/>
      <c r="AG29" s="277"/>
      <c r="AH29" s="267"/>
      <c r="AI29" s="268"/>
      <c r="AJ29" s="267"/>
      <c r="AK29" s="267"/>
      <c r="AL29" s="267"/>
      <c r="AM29" s="267"/>
      <c r="AN29" s="268"/>
      <c r="AO29" s="267"/>
      <c r="AP29" s="267"/>
      <c r="AQ29" s="267"/>
      <c r="AR29" s="267"/>
      <c r="AS29" s="268"/>
      <c r="AT29" s="267"/>
      <c r="AU29" s="267"/>
      <c r="AV29" s="267"/>
      <c r="AW29" s="267"/>
      <c r="AX29" s="268"/>
      <c r="AY29" s="267"/>
      <c r="AZ29" s="267"/>
      <c r="BA29" s="267"/>
      <c r="BB29" s="267"/>
      <c r="BC29" s="268"/>
      <c r="BD29" s="267"/>
      <c r="BE29" s="267"/>
      <c r="BF29" s="267"/>
      <c r="BG29" s="268"/>
      <c r="BH29" s="267"/>
      <c r="BI29" s="267"/>
      <c r="BJ29" s="269"/>
      <c r="BK29" s="266"/>
      <c r="BL29" s="267"/>
      <c r="BM29" s="268"/>
      <c r="BN29" s="267"/>
      <c r="BO29" s="267"/>
      <c r="BP29" s="267"/>
      <c r="BQ29" s="267"/>
      <c r="BR29" s="268"/>
      <c r="BS29" s="267"/>
      <c r="BT29" s="267"/>
      <c r="BU29" s="267"/>
      <c r="BV29" s="267"/>
      <c r="BW29" s="268"/>
      <c r="BX29" s="267"/>
      <c r="BY29" s="267"/>
      <c r="BZ29" s="267"/>
      <c r="CA29" s="267"/>
      <c r="CB29" s="268"/>
      <c r="CC29" s="267"/>
      <c r="CD29" s="267"/>
      <c r="CE29" s="267"/>
      <c r="CF29" s="267"/>
      <c r="CG29" s="268"/>
      <c r="CH29" s="267"/>
      <c r="CI29" s="267"/>
      <c r="CJ29" s="267"/>
      <c r="CK29" s="268"/>
      <c r="CL29" s="267"/>
      <c r="CM29" s="267"/>
      <c r="CN29" s="269"/>
      <c r="CO29" s="279"/>
    </row>
    <row r="30" spans="1:94" s="1" customFormat="1" ht="21.6" customHeight="1" x14ac:dyDescent="0.2">
      <c r="B30" s="318" t="s">
        <v>179</v>
      </c>
      <c r="C30" s="310"/>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7"/>
      <c r="AK30" s="317"/>
      <c r="AL30" s="317"/>
      <c r="AM30" s="317"/>
      <c r="AN30" s="317"/>
      <c r="AO30" s="317"/>
      <c r="AP30" s="317"/>
      <c r="AQ30" s="317"/>
      <c r="AR30" s="317"/>
      <c r="AS30" s="317"/>
      <c r="AT30" s="317"/>
      <c r="AU30" s="317"/>
      <c r="AV30" s="317"/>
      <c r="AW30" s="317"/>
      <c r="AX30" s="317"/>
      <c r="AY30" s="317"/>
      <c r="AZ30" s="317"/>
      <c r="BA30" s="317"/>
      <c r="BB30" s="317"/>
      <c r="BC30" s="317"/>
      <c r="BD30" s="317"/>
      <c r="BE30" s="317"/>
      <c r="BF30" s="317"/>
      <c r="BG30" s="317"/>
      <c r="BH30" s="317"/>
      <c r="BI30" s="317"/>
      <c r="BJ30" s="317"/>
      <c r="BK30" s="310"/>
      <c r="BL30" s="317"/>
      <c r="BM30" s="317"/>
      <c r="BN30" s="317"/>
      <c r="BO30" s="317"/>
      <c r="BP30" s="317"/>
      <c r="BQ30" s="317"/>
      <c r="BR30" s="317"/>
      <c r="BS30" s="317"/>
      <c r="BT30" s="317"/>
      <c r="BU30" s="317"/>
      <c r="BV30" s="317"/>
      <c r="BW30" s="317"/>
      <c r="BX30" s="317"/>
      <c r="BY30" s="317"/>
      <c r="BZ30" s="317"/>
      <c r="CA30" s="317"/>
      <c r="CB30" s="317"/>
      <c r="CC30" s="317"/>
      <c r="CD30" s="317"/>
      <c r="CE30" s="317"/>
      <c r="CF30" s="317"/>
      <c r="CG30" s="317"/>
      <c r="CH30" s="317"/>
      <c r="CI30" s="317"/>
      <c r="CJ30" s="317"/>
      <c r="CK30" s="317"/>
      <c r="CL30" s="317"/>
      <c r="CM30" s="317"/>
      <c r="CN30" s="317"/>
      <c r="CO30" s="305"/>
      <c r="CP30" s="305"/>
    </row>
    <row r="31" spans="1:94" s="263" customFormat="1" ht="39.950000000000003" customHeight="1" x14ac:dyDescent="0.2">
      <c r="A31" s="264">
        <v>14</v>
      </c>
      <c r="B31" s="265" t="s">
        <v>26</v>
      </c>
      <c r="C31" s="266"/>
      <c r="D31" s="267"/>
      <c r="E31" s="268"/>
      <c r="F31" s="267"/>
      <c r="G31" s="267"/>
      <c r="H31" s="267"/>
      <c r="I31" s="267"/>
      <c r="J31" s="268"/>
      <c r="K31" s="267"/>
      <c r="L31" s="267"/>
      <c r="M31" s="267"/>
      <c r="N31" s="267"/>
      <c r="O31" s="268"/>
      <c r="P31" s="267"/>
      <c r="Q31" s="267"/>
      <c r="R31" s="267"/>
      <c r="S31" s="267"/>
      <c r="T31" s="268"/>
      <c r="U31" s="267"/>
      <c r="V31" s="267"/>
      <c r="W31" s="267"/>
      <c r="X31" s="267"/>
      <c r="Y31" s="268"/>
      <c r="Z31" s="267"/>
      <c r="AA31" s="267"/>
      <c r="AB31" s="267"/>
      <c r="AC31" s="268"/>
      <c r="AD31" s="267"/>
      <c r="AE31" s="267"/>
      <c r="AF31" s="269"/>
      <c r="AG31" s="277"/>
      <c r="AH31" s="267"/>
      <c r="AI31" s="268"/>
      <c r="AJ31" s="267"/>
      <c r="AK31" s="267"/>
      <c r="AL31" s="267"/>
      <c r="AM31" s="267"/>
      <c r="AN31" s="268"/>
      <c r="AO31" s="267"/>
      <c r="AP31" s="267"/>
      <c r="AQ31" s="267"/>
      <c r="AR31" s="267"/>
      <c r="AS31" s="268"/>
      <c r="AT31" s="267"/>
      <c r="AU31" s="267"/>
      <c r="AV31" s="267"/>
      <c r="AW31" s="267"/>
      <c r="AX31" s="268"/>
      <c r="AY31" s="267"/>
      <c r="AZ31" s="267"/>
      <c r="BA31" s="267"/>
      <c r="BB31" s="267"/>
      <c r="BC31" s="268"/>
      <c r="BD31" s="267"/>
      <c r="BE31" s="267"/>
      <c r="BF31" s="267"/>
      <c r="BG31" s="268"/>
      <c r="BH31" s="267"/>
      <c r="BI31" s="267"/>
      <c r="BJ31" s="269"/>
      <c r="BK31" s="266"/>
      <c r="BL31" s="267"/>
      <c r="BM31" s="268"/>
      <c r="BN31" s="267"/>
      <c r="BO31" s="267"/>
      <c r="BP31" s="267"/>
      <c r="BQ31" s="267"/>
      <c r="BR31" s="268"/>
      <c r="BS31" s="267"/>
      <c r="BT31" s="267"/>
      <c r="BU31" s="267"/>
      <c r="BV31" s="267"/>
      <c r="BW31" s="268"/>
      <c r="BX31" s="267"/>
      <c r="BY31" s="267"/>
      <c r="BZ31" s="267"/>
      <c r="CA31" s="267"/>
      <c r="CB31" s="268"/>
      <c r="CC31" s="267"/>
      <c r="CD31" s="267"/>
      <c r="CE31" s="267"/>
      <c r="CF31" s="267"/>
      <c r="CG31" s="268"/>
      <c r="CH31" s="267"/>
      <c r="CI31" s="267"/>
      <c r="CJ31" s="267"/>
      <c r="CK31" s="268"/>
      <c r="CL31" s="267"/>
      <c r="CM31" s="267"/>
      <c r="CN31" s="269"/>
      <c r="CO31" s="279"/>
    </row>
    <row r="32" spans="1:94" s="263" customFormat="1" ht="39.950000000000003" customHeight="1" x14ac:dyDescent="0.2">
      <c r="A32" s="264">
        <v>15</v>
      </c>
      <c r="B32" s="271" t="s">
        <v>27</v>
      </c>
      <c r="C32" s="272"/>
      <c r="D32" s="273"/>
      <c r="E32" s="274"/>
      <c r="F32" s="273"/>
      <c r="G32" s="273"/>
      <c r="H32" s="273"/>
      <c r="I32" s="273"/>
      <c r="J32" s="274"/>
      <c r="K32" s="273"/>
      <c r="L32" s="273"/>
      <c r="M32" s="273"/>
      <c r="N32" s="273"/>
      <c r="O32" s="274"/>
      <c r="P32" s="273"/>
      <c r="Q32" s="273"/>
      <c r="R32" s="273"/>
      <c r="S32" s="273"/>
      <c r="T32" s="274"/>
      <c r="U32" s="273"/>
      <c r="V32" s="273"/>
      <c r="W32" s="273"/>
      <c r="X32" s="273"/>
      <c r="Y32" s="274"/>
      <c r="Z32" s="273"/>
      <c r="AA32" s="273"/>
      <c r="AB32" s="273"/>
      <c r="AC32" s="274"/>
      <c r="AE32" s="273"/>
      <c r="AF32" s="275"/>
      <c r="AG32" s="276"/>
      <c r="AH32" s="273"/>
      <c r="AI32" s="274"/>
      <c r="AJ32" s="273"/>
      <c r="AK32" s="273"/>
      <c r="AL32" s="273"/>
      <c r="AM32" s="273"/>
      <c r="AN32" s="274"/>
      <c r="AO32" s="273"/>
      <c r="AP32" s="273"/>
      <c r="AQ32" s="273"/>
      <c r="AR32" s="273"/>
      <c r="AS32" s="274"/>
      <c r="AT32" s="273"/>
      <c r="AU32" s="273"/>
      <c r="AV32" s="273"/>
      <c r="AW32" s="273"/>
      <c r="AX32" s="274"/>
      <c r="AY32" s="273"/>
      <c r="AZ32" s="273"/>
      <c r="BA32" s="273"/>
      <c r="BB32" s="273"/>
      <c r="BC32" s="274"/>
      <c r="BD32" s="273"/>
      <c r="BE32" s="273"/>
      <c r="BF32" s="273"/>
      <c r="BG32" s="274"/>
      <c r="BH32" s="273"/>
      <c r="BI32" s="273"/>
      <c r="BJ32" s="275"/>
      <c r="BK32" s="272"/>
      <c r="BL32" s="273"/>
      <c r="BM32" s="274"/>
      <c r="BN32" s="273"/>
      <c r="BO32" s="273"/>
      <c r="BP32" s="273"/>
      <c r="BQ32" s="273"/>
      <c r="BR32" s="274"/>
      <c r="BS32" s="273"/>
      <c r="BT32" s="273"/>
      <c r="BU32" s="273"/>
      <c r="BV32" s="273"/>
      <c r="BW32" s="274"/>
      <c r="BX32" s="273"/>
      <c r="BY32" s="273"/>
      <c r="BZ32" s="273"/>
      <c r="CA32" s="273"/>
      <c r="CB32" s="274"/>
      <c r="CC32" s="273"/>
      <c r="CD32" s="273"/>
      <c r="CE32" s="273"/>
      <c r="CF32" s="273"/>
      <c r="CG32" s="274"/>
      <c r="CH32" s="273"/>
      <c r="CI32" s="273"/>
      <c r="CJ32" s="273"/>
      <c r="CK32" s="274"/>
      <c r="CL32" s="273"/>
      <c r="CM32" s="273"/>
      <c r="CN32" s="275"/>
      <c r="CO32" s="279"/>
    </row>
    <row r="33" spans="1:104" s="263" customFormat="1" ht="39.950000000000003" customHeight="1" x14ac:dyDescent="0.2">
      <c r="A33" s="264">
        <v>16</v>
      </c>
      <c r="B33" s="265" t="s">
        <v>28</v>
      </c>
      <c r="C33" s="266"/>
      <c r="D33" s="267"/>
      <c r="E33" s="268"/>
      <c r="F33" s="267"/>
      <c r="G33" s="267"/>
      <c r="H33" s="267"/>
      <c r="I33" s="267"/>
      <c r="J33" s="268"/>
      <c r="K33" s="267"/>
      <c r="L33" s="267"/>
      <c r="M33" s="267"/>
      <c r="N33" s="267"/>
      <c r="O33" s="268"/>
      <c r="P33" s="267"/>
      <c r="Q33" s="267"/>
      <c r="R33" s="267"/>
      <c r="S33" s="267"/>
      <c r="T33" s="268"/>
      <c r="U33" s="267"/>
      <c r="V33" s="267"/>
      <c r="W33" s="267"/>
      <c r="X33" s="267"/>
      <c r="Y33" s="268"/>
      <c r="Z33" s="267"/>
      <c r="AA33" s="267"/>
      <c r="AB33" s="267"/>
      <c r="AC33" s="268"/>
      <c r="AD33" s="267"/>
      <c r="AE33" s="267"/>
      <c r="AF33" s="269"/>
      <c r="AG33" s="277"/>
      <c r="AH33" s="267"/>
      <c r="AI33" s="268"/>
      <c r="AJ33" s="267"/>
      <c r="AK33" s="267"/>
      <c r="AL33" s="267"/>
      <c r="AM33" s="267"/>
      <c r="AN33" s="268"/>
      <c r="AO33" s="267"/>
      <c r="AP33" s="267"/>
      <c r="AQ33" s="267"/>
      <c r="AR33" s="267"/>
      <c r="AS33" s="268"/>
      <c r="AT33" s="267"/>
      <c r="AU33" s="267"/>
      <c r="AV33" s="267"/>
      <c r="AW33" s="267"/>
      <c r="AX33" s="268"/>
      <c r="AY33" s="267"/>
      <c r="AZ33" s="267"/>
      <c r="BA33" s="267"/>
      <c r="BB33" s="267"/>
      <c r="BC33" s="268"/>
      <c r="BD33" s="267"/>
      <c r="BE33" s="267"/>
      <c r="BF33" s="267"/>
      <c r="BG33" s="268"/>
      <c r="BH33" s="267"/>
      <c r="BI33" s="267"/>
      <c r="BJ33" s="269"/>
      <c r="BK33" s="266"/>
      <c r="BL33" s="267"/>
      <c r="BM33" s="268"/>
      <c r="BN33" s="267"/>
      <c r="BO33" s="267"/>
      <c r="BP33" s="267"/>
      <c r="BQ33" s="267"/>
      <c r="BR33" s="268"/>
      <c r="BS33" s="267"/>
      <c r="BT33" s="267"/>
      <c r="BU33" s="267"/>
      <c r="BV33" s="267"/>
      <c r="BW33" s="268"/>
      <c r="BX33" s="267"/>
      <c r="BY33" s="267"/>
      <c r="BZ33" s="267"/>
      <c r="CA33" s="267"/>
      <c r="CB33" s="268"/>
      <c r="CC33" s="267"/>
      <c r="CD33" s="267"/>
      <c r="CE33" s="267"/>
      <c r="CF33" s="267"/>
      <c r="CG33" s="268"/>
      <c r="CH33" s="267"/>
      <c r="CI33" s="267"/>
      <c r="CJ33" s="267"/>
      <c r="CK33" s="268"/>
      <c r="CL33" s="267"/>
      <c r="CM33" s="267"/>
      <c r="CN33" s="269"/>
      <c r="CO33" s="279"/>
    </row>
    <row r="34" spans="1:104" s="305" customFormat="1" ht="27.75" customHeight="1" x14ac:dyDescent="0.2">
      <c r="A34" s="6"/>
      <c r="B34" s="319" t="s">
        <v>177</v>
      </c>
      <c r="C34" s="320"/>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1"/>
      <c r="AL34" s="321"/>
      <c r="AM34" s="321"/>
      <c r="AN34" s="321"/>
      <c r="AO34" s="321"/>
      <c r="AP34" s="321"/>
      <c r="AQ34" s="321"/>
      <c r="AR34" s="321"/>
      <c r="AS34" s="321"/>
      <c r="AT34" s="321"/>
      <c r="AU34" s="321"/>
      <c r="AV34" s="321"/>
      <c r="AW34" s="321"/>
      <c r="AX34" s="321"/>
      <c r="AY34" s="321"/>
      <c r="AZ34" s="321"/>
      <c r="BA34" s="321"/>
      <c r="BB34" s="321"/>
      <c r="BC34" s="321"/>
      <c r="BD34" s="321"/>
      <c r="BE34" s="321"/>
      <c r="BF34" s="321"/>
      <c r="BG34" s="321"/>
      <c r="BH34" s="321"/>
      <c r="BI34" s="321"/>
      <c r="BJ34" s="321"/>
      <c r="BK34" s="320"/>
      <c r="BL34" s="321"/>
      <c r="BM34" s="321"/>
      <c r="BN34" s="321"/>
      <c r="BO34" s="321"/>
      <c r="BP34" s="321"/>
      <c r="BQ34" s="321"/>
      <c r="BR34" s="321"/>
      <c r="BS34" s="321"/>
      <c r="BT34" s="321"/>
      <c r="BU34" s="321"/>
      <c r="BV34" s="321"/>
      <c r="BW34" s="321"/>
      <c r="BX34" s="321"/>
      <c r="BY34" s="321"/>
      <c r="BZ34" s="321"/>
      <c r="CA34" s="321"/>
      <c r="CB34" s="321"/>
      <c r="CC34" s="321"/>
      <c r="CD34" s="321"/>
      <c r="CE34" s="321"/>
      <c r="CF34" s="321"/>
      <c r="CG34" s="321"/>
      <c r="CH34" s="321"/>
      <c r="CI34" s="321"/>
      <c r="CJ34" s="321"/>
      <c r="CK34" s="321"/>
      <c r="CL34" s="321"/>
      <c r="CM34" s="321"/>
      <c r="CN34" s="321"/>
      <c r="CO34" s="316"/>
    </row>
    <row r="35" spans="1:104" s="1" customFormat="1" ht="21.6" customHeight="1" x14ac:dyDescent="0.2">
      <c r="B35" s="318" t="s">
        <v>29</v>
      </c>
      <c r="C35" s="322"/>
      <c r="D35" s="307"/>
      <c r="E35" s="307"/>
      <c r="F35" s="307"/>
      <c r="G35" s="307"/>
      <c r="H35" s="307"/>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307"/>
      <c r="AL35" s="307"/>
      <c r="AM35" s="307"/>
      <c r="AN35" s="307"/>
      <c r="AO35" s="307"/>
      <c r="AP35" s="307"/>
      <c r="AQ35" s="307"/>
      <c r="AR35" s="307"/>
      <c r="AS35" s="307"/>
      <c r="AT35" s="307"/>
      <c r="AU35" s="307"/>
      <c r="AV35" s="307"/>
      <c r="AW35" s="307"/>
      <c r="AX35" s="307"/>
      <c r="AY35" s="307"/>
      <c r="AZ35" s="307"/>
      <c r="BA35" s="307"/>
      <c r="BB35" s="307"/>
      <c r="BC35" s="307"/>
      <c r="BD35" s="307"/>
      <c r="BE35" s="307"/>
      <c r="BF35" s="307"/>
      <c r="BG35" s="307"/>
      <c r="BH35" s="307"/>
      <c r="BI35" s="307"/>
      <c r="BJ35" s="307"/>
      <c r="BK35" s="322"/>
      <c r="BL35" s="307"/>
      <c r="BM35" s="307"/>
      <c r="BN35" s="307"/>
      <c r="BO35" s="307"/>
      <c r="BP35" s="307"/>
      <c r="BQ35" s="307"/>
      <c r="BR35" s="307"/>
      <c r="BS35" s="307"/>
      <c r="BT35" s="307"/>
      <c r="BU35" s="307"/>
      <c r="BV35" s="307"/>
      <c r="BW35" s="307"/>
      <c r="BX35" s="307"/>
      <c r="BY35" s="307"/>
      <c r="BZ35" s="307"/>
      <c r="CA35" s="307"/>
      <c r="CB35" s="307"/>
      <c r="CC35" s="307"/>
      <c r="CD35" s="307"/>
      <c r="CE35" s="307"/>
      <c r="CF35" s="307"/>
      <c r="CG35" s="307"/>
      <c r="CH35" s="307"/>
      <c r="CI35" s="307"/>
      <c r="CJ35" s="307"/>
      <c r="CK35" s="307"/>
      <c r="CL35" s="307"/>
      <c r="CM35" s="307"/>
      <c r="CN35" s="307"/>
      <c r="CO35" s="305"/>
      <c r="CP35" s="305"/>
    </row>
    <row r="36" spans="1:104" s="263" customFormat="1" ht="39.950000000000003" customHeight="1" x14ac:dyDescent="0.2">
      <c r="A36" s="264">
        <v>17</v>
      </c>
      <c r="B36" s="265" t="s">
        <v>30</v>
      </c>
      <c r="C36" s="266"/>
      <c r="D36" s="267"/>
      <c r="E36" s="268"/>
      <c r="F36" s="267"/>
      <c r="G36" s="267"/>
      <c r="H36" s="267"/>
      <c r="I36" s="267"/>
      <c r="J36" s="268"/>
      <c r="K36" s="267"/>
      <c r="L36" s="267"/>
      <c r="M36" s="267"/>
      <c r="N36" s="267"/>
      <c r="O36" s="268"/>
      <c r="P36" s="267"/>
      <c r="Q36" s="267"/>
      <c r="R36" s="267"/>
      <c r="S36" s="267"/>
      <c r="T36" s="268"/>
      <c r="U36" s="267"/>
      <c r="V36" s="267"/>
      <c r="W36" s="267"/>
      <c r="X36" s="267"/>
      <c r="Y36" s="268"/>
      <c r="Z36" s="267"/>
      <c r="AA36" s="267"/>
      <c r="AB36" s="267"/>
      <c r="AC36" s="268"/>
      <c r="AD36" s="267"/>
      <c r="AE36" s="267"/>
      <c r="AF36" s="269"/>
      <c r="AG36" s="277"/>
      <c r="AH36" s="267"/>
      <c r="AI36" s="268"/>
      <c r="AJ36" s="267"/>
      <c r="AK36" s="267"/>
      <c r="AL36" s="267"/>
      <c r="AM36" s="267"/>
      <c r="AN36" s="268"/>
      <c r="AO36" s="267"/>
      <c r="AP36" s="267"/>
      <c r="AQ36" s="267"/>
      <c r="AR36" s="267"/>
      <c r="AS36" s="268"/>
      <c r="AT36" s="267"/>
      <c r="AU36" s="267"/>
      <c r="AV36" s="267"/>
      <c r="AW36" s="267"/>
      <c r="AX36" s="268"/>
      <c r="AY36" s="267"/>
      <c r="AZ36" s="267"/>
      <c r="BA36" s="267"/>
      <c r="BB36" s="267"/>
      <c r="BC36" s="268"/>
      <c r="BD36" s="267"/>
      <c r="BE36" s="267"/>
      <c r="BF36" s="267"/>
      <c r="BG36" s="268"/>
      <c r="BH36" s="267"/>
      <c r="BI36" s="267"/>
      <c r="BJ36" s="269"/>
      <c r="BK36" s="266"/>
      <c r="BL36" s="267"/>
      <c r="BM36" s="268"/>
      <c r="BN36" s="267"/>
      <c r="BO36" s="267"/>
      <c r="BP36" s="267"/>
      <c r="BQ36" s="267"/>
      <c r="BR36" s="268"/>
      <c r="BS36" s="267"/>
      <c r="BT36" s="267"/>
      <c r="BU36" s="267"/>
      <c r="BV36" s="267"/>
      <c r="BW36" s="268"/>
      <c r="BX36" s="267"/>
      <c r="BY36" s="267"/>
      <c r="BZ36" s="267"/>
      <c r="CA36" s="267"/>
      <c r="CB36" s="268"/>
      <c r="CC36" s="267"/>
      <c r="CD36" s="267"/>
      <c r="CE36" s="267"/>
      <c r="CF36" s="267"/>
      <c r="CG36" s="268"/>
      <c r="CH36" s="267"/>
      <c r="CI36" s="267"/>
      <c r="CJ36" s="267"/>
      <c r="CK36" s="268"/>
      <c r="CL36" s="267"/>
      <c r="CM36" s="267"/>
      <c r="CN36" s="269"/>
      <c r="CO36" s="279"/>
    </row>
    <row r="37" spans="1:104" s="263" customFormat="1" ht="39.950000000000003" customHeight="1" x14ac:dyDescent="0.2">
      <c r="A37" s="264">
        <v>18</v>
      </c>
      <c r="B37" s="271" t="s">
        <v>31</v>
      </c>
      <c r="C37" s="272"/>
      <c r="D37" s="273"/>
      <c r="E37" s="274"/>
      <c r="F37" s="273"/>
      <c r="G37" s="273"/>
      <c r="H37" s="273"/>
      <c r="I37" s="273"/>
      <c r="J37" s="274"/>
      <c r="K37" s="273"/>
      <c r="L37" s="273"/>
      <c r="M37" s="273"/>
      <c r="N37" s="273"/>
      <c r="O37" s="274"/>
      <c r="P37" s="273"/>
      <c r="Q37" s="273"/>
      <c r="R37" s="273"/>
      <c r="S37" s="273"/>
      <c r="T37" s="274"/>
      <c r="U37" s="273"/>
      <c r="V37" s="273"/>
      <c r="W37" s="273"/>
      <c r="X37" s="273"/>
      <c r="Y37" s="274"/>
      <c r="Z37" s="273"/>
      <c r="AA37" s="273"/>
      <c r="AB37" s="273"/>
      <c r="AC37" s="274"/>
      <c r="AD37" s="273"/>
      <c r="AE37" s="273"/>
      <c r="AF37" s="275"/>
      <c r="AG37" s="276"/>
      <c r="AH37" s="273"/>
      <c r="AI37" s="274"/>
      <c r="AJ37" s="273"/>
      <c r="AK37" s="273"/>
      <c r="AL37" s="273"/>
      <c r="AM37" s="273"/>
      <c r="AN37" s="274"/>
      <c r="AO37" s="273"/>
      <c r="AP37" s="273"/>
      <c r="AQ37" s="273"/>
      <c r="AR37" s="273"/>
      <c r="AS37" s="274"/>
      <c r="AT37" s="273"/>
      <c r="AU37" s="273"/>
      <c r="AV37" s="273"/>
      <c r="AW37" s="273"/>
      <c r="AX37" s="274"/>
      <c r="AY37" s="273"/>
      <c r="AZ37" s="273"/>
      <c r="BA37" s="273"/>
      <c r="BB37" s="273"/>
      <c r="BC37" s="274"/>
      <c r="BD37" s="273"/>
      <c r="BE37" s="273"/>
      <c r="BF37" s="273"/>
      <c r="BG37" s="274"/>
      <c r="BH37" s="273"/>
      <c r="BI37" s="273"/>
      <c r="BJ37" s="275"/>
      <c r="BK37" s="272"/>
      <c r="BL37" s="273"/>
      <c r="BM37" s="274"/>
      <c r="BN37" s="273"/>
      <c r="BO37" s="273"/>
      <c r="BP37" s="273"/>
      <c r="BQ37" s="273"/>
      <c r="BR37" s="274"/>
      <c r="BS37" s="273"/>
      <c r="BT37" s="273"/>
      <c r="BU37" s="273"/>
      <c r="BV37" s="273"/>
      <c r="BW37" s="274"/>
      <c r="BX37" s="273"/>
      <c r="BY37" s="273"/>
      <c r="BZ37" s="273"/>
      <c r="CA37" s="273"/>
      <c r="CB37" s="274"/>
      <c r="CC37" s="273"/>
      <c r="CD37" s="273"/>
      <c r="CE37" s="273"/>
      <c r="CF37" s="273"/>
      <c r="CG37" s="274"/>
      <c r="CH37" s="273"/>
      <c r="CI37" s="273"/>
      <c r="CJ37" s="273"/>
      <c r="CK37" s="274"/>
      <c r="CL37" s="273"/>
      <c r="CM37" s="273"/>
      <c r="CN37" s="275"/>
      <c r="CO37" s="279"/>
    </row>
    <row r="38" spans="1:104" s="263" customFormat="1" ht="39.950000000000003" customHeight="1" x14ac:dyDescent="0.2">
      <c r="A38" s="264">
        <v>19</v>
      </c>
      <c r="B38" s="265" t="s">
        <v>32</v>
      </c>
      <c r="C38" s="266"/>
      <c r="D38" s="267"/>
      <c r="E38" s="268"/>
      <c r="F38" s="267"/>
      <c r="G38" s="267"/>
      <c r="H38" s="267"/>
      <c r="I38" s="267"/>
      <c r="J38" s="268"/>
      <c r="K38" s="267"/>
      <c r="L38" s="267"/>
      <c r="M38" s="267"/>
      <c r="N38" s="267"/>
      <c r="O38" s="268"/>
      <c r="P38" s="267"/>
      <c r="Q38" s="267"/>
      <c r="R38" s="267"/>
      <c r="S38" s="267"/>
      <c r="T38" s="268"/>
      <c r="U38" s="267"/>
      <c r="V38" s="267"/>
      <c r="W38" s="267"/>
      <c r="X38" s="267"/>
      <c r="Y38" s="268"/>
      <c r="Z38" s="267"/>
      <c r="AA38" s="267"/>
      <c r="AB38" s="267"/>
      <c r="AC38" s="268"/>
      <c r="AD38" s="267"/>
      <c r="AE38" s="267"/>
      <c r="AF38" s="269"/>
      <c r="AG38" s="277"/>
      <c r="AH38" s="267"/>
      <c r="AI38" s="268"/>
      <c r="AJ38" s="267"/>
      <c r="AK38" s="267"/>
      <c r="AL38" s="267"/>
      <c r="AM38" s="267"/>
      <c r="AN38" s="268"/>
      <c r="AO38" s="267"/>
      <c r="AP38" s="267"/>
      <c r="AQ38" s="267"/>
      <c r="AR38" s="267"/>
      <c r="AS38" s="268"/>
      <c r="AT38" s="267"/>
      <c r="AU38" s="267"/>
      <c r="AV38" s="267"/>
      <c r="AW38" s="267"/>
      <c r="AX38" s="268"/>
      <c r="AY38" s="267"/>
      <c r="AZ38" s="267"/>
      <c r="BA38" s="267"/>
      <c r="BB38" s="267"/>
      <c r="BC38" s="268"/>
      <c r="BD38" s="267"/>
      <c r="BE38" s="267"/>
      <c r="BF38" s="267"/>
      <c r="BG38" s="268"/>
      <c r="BH38" s="267"/>
      <c r="BI38" s="267"/>
      <c r="BJ38" s="269"/>
      <c r="BK38" s="266"/>
      <c r="BL38" s="267"/>
      <c r="BM38" s="268"/>
      <c r="BN38" s="267"/>
      <c r="BO38" s="267"/>
      <c r="BP38" s="267"/>
      <c r="BQ38" s="267"/>
      <c r="BR38" s="268"/>
      <c r="BS38" s="267"/>
      <c r="BT38" s="267"/>
      <c r="BU38" s="267"/>
      <c r="BV38" s="267"/>
      <c r="BW38" s="268"/>
      <c r="BX38" s="267"/>
      <c r="BY38" s="267"/>
      <c r="BZ38" s="267"/>
      <c r="CA38" s="267"/>
      <c r="CB38" s="268"/>
      <c r="CC38" s="267"/>
      <c r="CD38" s="267"/>
      <c r="CE38" s="267"/>
      <c r="CF38" s="267"/>
      <c r="CG38" s="268"/>
      <c r="CH38" s="267"/>
      <c r="CI38" s="267"/>
      <c r="CJ38" s="267"/>
      <c r="CK38" s="268"/>
      <c r="CL38" s="267"/>
      <c r="CM38" s="267"/>
      <c r="CN38" s="269"/>
      <c r="CO38" s="279"/>
    </row>
    <row r="39" spans="1:104" s="263" customFormat="1" ht="39.950000000000003" customHeight="1" x14ac:dyDescent="0.2">
      <c r="A39" s="264">
        <v>20</v>
      </c>
      <c r="B39" s="271" t="s">
        <v>33</v>
      </c>
      <c r="C39" s="272"/>
      <c r="D39" s="273"/>
      <c r="E39" s="274"/>
      <c r="F39" s="273"/>
      <c r="G39" s="273"/>
      <c r="H39" s="273"/>
      <c r="I39" s="273"/>
      <c r="J39" s="274"/>
      <c r="K39" s="273"/>
      <c r="L39" s="273"/>
      <c r="M39" s="273"/>
      <c r="N39" s="273"/>
      <c r="O39" s="274"/>
      <c r="P39" s="273"/>
      <c r="Q39" s="273"/>
      <c r="R39" s="273"/>
      <c r="S39" s="273"/>
      <c r="T39" s="274"/>
      <c r="U39" s="273"/>
      <c r="V39" s="273"/>
      <c r="W39" s="273"/>
      <c r="X39" s="273"/>
      <c r="Y39" s="274"/>
      <c r="Z39" s="273"/>
      <c r="AA39" s="273"/>
      <c r="AB39" s="273"/>
      <c r="AC39" s="274"/>
      <c r="AD39" s="273"/>
      <c r="AE39" s="273"/>
      <c r="AF39" s="275"/>
      <c r="AG39" s="276"/>
      <c r="AH39" s="273"/>
      <c r="AI39" s="274"/>
      <c r="AJ39" s="273"/>
      <c r="AK39" s="273"/>
      <c r="AL39" s="273"/>
      <c r="AM39" s="273"/>
      <c r="AN39" s="274"/>
      <c r="AO39" s="273"/>
      <c r="AP39" s="273"/>
      <c r="AQ39" s="273"/>
      <c r="AR39" s="273"/>
      <c r="AS39" s="274"/>
      <c r="AT39" s="273"/>
      <c r="AU39" s="273"/>
      <c r="AV39" s="273"/>
      <c r="AW39" s="273"/>
      <c r="AX39" s="274"/>
      <c r="AY39" s="273"/>
      <c r="AZ39" s="273"/>
      <c r="BA39" s="273"/>
      <c r="BB39" s="273"/>
      <c r="BC39" s="274"/>
      <c r="BD39" s="273"/>
      <c r="BE39" s="273"/>
      <c r="BF39" s="273"/>
      <c r="BG39" s="274"/>
      <c r="BH39" s="273"/>
      <c r="BI39" s="273"/>
      <c r="BJ39" s="275"/>
      <c r="BK39" s="272"/>
      <c r="BL39" s="273"/>
      <c r="BM39" s="274"/>
      <c r="BN39" s="273"/>
      <c r="BO39" s="273"/>
      <c r="BP39" s="273"/>
      <c r="BQ39" s="273"/>
      <c r="BR39" s="274"/>
      <c r="BS39" s="273"/>
      <c r="BT39" s="273"/>
      <c r="BU39" s="273"/>
      <c r="BV39" s="273"/>
      <c r="BW39" s="274"/>
      <c r="BX39" s="273"/>
      <c r="BY39" s="273"/>
      <c r="BZ39" s="273"/>
      <c r="CA39" s="273"/>
      <c r="CB39" s="274"/>
      <c r="CC39" s="273"/>
      <c r="CD39" s="273"/>
      <c r="CE39" s="273"/>
      <c r="CF39" s="273"/>
      <c r="CG39" s="274"/>
      <c r="CH39" s="273"/>
      <c r="CI39" s="273"/>
      <c r="CJ39" s="273"/>
      <c r="CK39" s="274"/>
      <c r="CL39" s="273"/>
      <c r="CM39" s="273"/>
      <c r="CN39" s="275"/>
      <c r="CO39" s="279"/>
    </row>
    <row r="40" spans="1:104" s="263" customFormat="1" ht="39.950000000000003" customHeight="1" x14ac:dyDescent="0.2">
      <c r="A40" s="264">
        <v>21</v>
      </c>
      <c r="B40" s="265" t="s">
        <v>34</v>
      </c>
      <c r="C40" s="266"/>
      <c r="D40" s="267"/>
      <c r="E40" s="268"/>
      <c r="F40" s="267"/>
      <c r="G40" s="267"/>
      <c r="H40" s="267"/>
      <c r="I40" s="267"/>
      <c r="J40" s="268"/>
      <c r="K40" s="267"/>
      <c r="L40" s="267"/>
      <c r="M40" s="267"/>
      <c r="N40" s="267"/>
      <c r="O40" s="268"/>
      <c r="P40" s="267"/>
      <c r="Q40" s="267"/>
      <c r="R40" s="267"/>
      <c r="S40" s="267"/>
      <c r="T40" s="268"/>
      <c r="U40" s="267"/>
      <c r="V40" s="267"/>
      <c r="W40" s="267"/>
      <c r="X40" s="267"/>
      <c r="Y40" s="268"/>
      <c r="Z40" s="267"/>
      <c r="AA40" s="267"/>
      <c r="AB40" s="267"/>
      <c r="AC40" s="268"/>
      <c r="AD40" s="267"/>
      <c r="AE40" s="267"/>
      <c r="AF40" s="269"/>
      <c r="AG40" s="277"/>
      <c r="AH40" s="267"/>
      <c r="AI40" s="268"/>
      <c r="AJ40" s="267"/>
      <c r="AK40" s="267"/>
      <c r="AL40" s="267"/>
      <c r="AM40" s="267"/>
      <c r="AN40" s="268"/>
      <c r="AO40" s="267"/>
      <c r="AP40" s="267"/>
      <c r="AQ40" s="267"/>
      <c r="AR40" s="267"/>
      <c r="AS40" s="268"/>
      <c r="AT40" s="267"/>
      <c r="AU40" s="267"/>
      <c r="AV40" s="267"/>
      <c r="AW40" s="267"/>
      <c r="AX40" s="268"/>
      <c r="AY40" s="267"/>
      <c r="AZ40" s="267"/>
      <c r="BA40" s="267"/>
      <c r="BB40" s="267"/>
      <c r="BC40" s="268"/>
      <c r="BD40" s="267"/>
      <c r="BE40" s="267"/>
      <c r="BF40" s="267"/>
      <c r="BG40" s="268"/>
      <c r="BH40" s="267"/>
      <c r="BI40" s="267"/>
      <c r="BJ40" s="269"/>
      <c r="BK40" s="266"/>
      <c r="BL40" s="267"/>
      <c r="BM40" s="268"/>
      <c r="BN40" s="267"/>
      <c r="BO40" s="267"/>
      <c r="BP40" s="267"/>
      <c r="BQ40" s="267"/>
      <c r="BR40" s="268"/>
      <c r="BS40" s="267"/>
      <c r="BT40" s="267"/>
      <c r="BU40" s="267"/>
      <c r="BV40" s="267"/>
      <c r="BW40" s="268"/>
      <c r="BX40" s="267"/>
      <c r="BY40" s="267"/>
      <c r="BZ40" s="267"/>
      <c r="CA40" s="267"/>
      <c r="CB40" s="268"/>
      <c r="CC40" s="267"/>
      <c r="CD40" s="267"/>
      <c r="CE40" s="267"/>
      <c r="CF40" s="267"/>
      <c r="CG40" s="268"/>
      <c r="CH40" s="267"/>
      <c r="CI40" s="267"/>
      <c r="CJ40" s="267"/>
      <c r="CK40" s="268"/>
      <c r="CL40" s="267"/>
      <c r="CM40" s="267"/>
      <c r="CN40" s="269"/>
      <c r="CO40" s="279"/>
    </row>
    <row r="41" spans="1:104" s="1" customFormat="1" ht="21.6" customHeight="1" x14ac:dyDescent="0.2">
      <c r="B41" s="318" t="s">
        <v>35</v>
      </c>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7"/>
      <c r="AE41" s="317"/>
      <c r="AF41" s="317"/>
      <c r="AG41" s="317"/>
      <c r="AH41" s="317"/>
      <c r="AI41" s="317"/>
      <c r="AJ41" s="317"/>
      <c r="AK41" s="317"/>
      <c r="AL41" s="317"/>
      <c r="AM41" s="317"/>
      <c r="AN41" s="317"/>
      <c r="AO41" s="317"/>
      <c r="AP41" s="317"/>
      <c r="AQ41" s="317"/>
      <c r="AR41" s="317"/>
      <c r="AS41" s="317"/>
      <c r="AT41" s="317"/>
      <c r="AU41" s="317"/>
      <c r="AV41" s="317"/>
      <c r="AW41" s="317"/>
      <c r="AX41" s="317"/>
      <c r="AY41" s="317"/>
      <c r="AZ41" s="317"/>
      <c r="BA41" s="317"/>
      <c r="BB41" s="317"/>
      <c r="BC41" s="317"/>
      <c r="BD41" s="317"/>
      <c r="BE41" s="317"/>
      <c r="BF41" s="317"/>
      <c r="BG41" s="317"/>
      <c r="BH41" s="317"/>
      <c r="BI41" s="317"/>
      <c r="BJ41" s="317"/>
      <c r="BK41" s="317"/>
      <c r="BL41" s="317"/>
      <c r="BM41" s="317"/>
      <c r="BN41" s="317"/>
      <c r="BO41" s="317"/>
      <c r="BP41" s="317"/>
      <c r="BQ41" s="317"/>
      <c r="BR41" s="317"/>
      <c r="BS41" s="317"/>
      <c r="BT41" s="317"/>
      <c r="BU41" s="317"/>
      <c r="BV41" s="317"/>
      <c r="BW41" s="317"/>
      <c r="BX41" s="317"/>
      <c r="BY41" s="317"/>
      <c r="BZ41" s="317"/>
      <c r="CA41" s="317"/>
      <c r="CB41" s="317"/>
      <c r="CC41" s="317"/>
      <c r="CD41" s="317"/>
      <c r="CE41" s="317"/>
      <c r="CF41" s="317"/>
      <c r="CG41" s="317"/>
      <c r="CH41" s="317"/>
      <c r="CI41" s="317"/>
      <c r="CJ41" s="317"/>
      <c r="CK41" s="317"/>
      <c r="CL41" s="317"/>
      <c r="CM41" s="317"/>
      <c r="CN41" s="317"/>
      <c r="CO41" s="305"/>
      <c r="CP41" s="305"/>
    </row>
    <row r="42" spans="1:104" s="263" customFormat="1" ht="39.950000000000003" customHeight="1" x14ac:dyDescent="0.2">
      <c r="A42" s="280">
        <v>22</v>
      </c>
      <c r="B42" s="265" t="s">
        <v>36</v>
      </c>
      <c r="C42" s="266"/>
      <c r="D42" s="267"/>
      <c r="E42" s="268"/>
      <c r="F42" s="267"/>
      <c r="G42" s="267"/>
      <c r="H42" s="267"/>
      <c r="I42" s="267"/>
      <c r="J42" s="268"/>
      <c r="K42" s="267"/>
      <c r="L42" s="267"/>
      <c r="M42" s="267"/>
      <c r="N42" s="267"/>
      <c r="O42" s="268"/>
      <c r="P42" s="267"/>
      <c r="Q42" s="267"/>
      <c r="R42" s="267"/>
      <c r="S42" s="267"/>
      <c r="T42" s="268"/>
      <c r="U42" s="267"/>
      <c r="V42" s="267"/>
      <c r="W42" s="267"/>
      <c r="X42" s="267"/>
      <c r="Y42" s="268"/>
      <c r="Z42" s="267"/>
      <c r="AA42" s="267"/>
      <c r="AB42" s="267"/>
      <c r="AC42" s="268"/>
      <c r="AD42" s="267"/>
      <c r="AE42" s="267"/>
      <c r="AF42" s="269"/>
      <c r="AG42" s="277"/>
      <c r="AH42" s="267"/>
      <c r="AI42" s="268"/>
      <c r="AJ42" s="267"/>
      <c r="AK42" s="267"/>
      <c r="AL42" s="267"/>
      <c r="AM42" s="267"/>
      <c r="AN42" s="268"/>
      <c r="AO42" s="267"/>
      <c r="AP42" s="267"/>
      <c r="AQ42" s="267"/>
      <c r="AR42" s="267"/>
      <c r="AS42" s="268"/>
      <c r="AT42" s="267"/>
      <c r="AU42" s="267"/>
      <c r="AV42" s="267"/>
      <c r="AW42" s="267"/>
      <c r="AX42" s="268"/>
      <c r="AY42" s="267"/>
      <c r="AZ42" s="267"/>
      <c r="BA42" s="267"/>
      <c r="BB42" s="267"/>
      <c r="BC42" s="268"/>
      <c r="BD42" s="267"/>
      <c r="BE42" s="267"/>
      <c r="BF42" s="267"/>
      <c r="BG42" s="268"/>
      <c r="BH42" s="267"/>
      <c r="BI42" s="267"/>
      <c r="BJ42" s="269"/>
      <c r="BK42" s="266"/>
      <c r="BL42" s="267"/>
      <c r="BM42" s="268"/>
      <c r="BN42" s="267"/>
      <c r="BO42" s="267"/>
      <c r="BP42" s="267"/>
      <c r="BQ42" s="267"/>
      <c r="BR42" s="268"/>
      <c r="BS42" s="267"/>
      <c r="BT42" s="267"/>
      <c r="BU42" s="267"/>
      <c r="BV42" s="267"/>
      <c r="BW42" s="268"/>
      <c r="BX42" s="267"/>
      <c r="BY42" s="267"/>
      <c r="BZ42" s="267"/>
      <c r="CA42" s="267"/>
      <c r="CB42" s="268"/>
      <c r="CC42" s="267"/>
      <c r="CD42" s="267"/>
      <c r="CE42" s="267"/>
      <c r="CF42" s="267"/>
      <c r="CG42" s="268"/>
      <c r="CH42" s="267"/>
      <c r="CI42" s="267"/>
      <c r="CJ42" s="267"/>
      <c r="CK42" s="268"/>
      <c r="CL42" s="267"/>
      <c r="CM42" s="267"/>
      <c r="CN42" s="269"/>
      <c r="CO42" s="270"/>
    </row>
    <row r="43" spans="1:104" s="263" customFormat="1" ht="39.950000000000003" customHeight="1" x14ac:dyDescent="0.2">
      <c r="A43" s="280">
        <v>23</v>
      </c>
      <c r="B43" s="271" t="s">
        <v>37</v>
      </c>
      <c r="C43" s="272"/>
      <c r="D43" s="273"/>
      <c r="E43" s="274"/>
      <c r="F43" s="273"/>
      <c r="G43" s="273"/>
      <c r="H43" s="273"/>
      <c r="I43" s="273"/>
      <c r="J43" s="274"/>
      <c r="K43" s="273"/>
      <c r="L43" s="273"/>
      <c r="M43" s="273"/>
      <c r="N43" s="273"/>
      <c r="O43" s="274"/>
      <c r="P43" s="273"/>
      <c r="Q43" s="273"/>
      <c r="R43" s="273"/>
      <c r="S43" s="273"/>
      <c r="T43" s="274"/>
      <c r="U43" s="273"/>
      <c r="V43" s="273"/>
      <c r="W43" s="273"/>
      <c r="X43" s="273"/>
      <c r="Y43" s="274"/>
      <c r="Z43" s="273"/>
      <c r="AA43" s="273"/>
      <c r="AB43" s="273"/>
      <c r="AC43" s="274"/>
      <c r="AD43" s="273"/>
      <c r="AE43" s="273"/>
      <c r="AF43" s="275"/>
      <c r="AG43" s="276"/>
      <c r="AH43" s="273"/>
      <c r="AI43" s="274"/>
      <c r="AJ43" s="273"/>
      <c r="AK43" s="273"/>
      <c r="AL43" s="273"/>
      <c r="AM43" s="273"/>
      <c r="AN43" s="274"/>
      <c r="AO43" s="273"/>
      <c r="AP43" s="273"/>
      <c r="AQ43" s="273"/>
      <c r="AR43" s="273"/>
      <c r="AS43" s="274"/>
      <c r="AT43" s="273"/>
      <c r="AU43" s="273"/>
      <c r="AV43" s="273"/>
      <c r="AW43" s="273"/>
      <c r="AX43" s="274"/>
      <c r="AY43" s="273"/>
      <c r="AZ43" s="273"/>
      <c r="BA43" s="273"/>
      <c r="BB43" s="273"/>
      <c r="BC43" s="274"/>
      <c r="BD43" s="273"/>
      <c r="BE43" s="273"/>
      <c r="BF43" s="273"/>
      <c r="BG43" s="274"/>
      <c r="BH43" s="273"/>
      <c r="BI43" s="273"/>
      <c r="BJ43" s="275"/>
      <c r="BK43" s="272"/>
      <c r="BL43" s="273"/>
      <c r="BM43" s="274"/>
      <c r="BN43" s="273"/>
      <c r="BO43" s="273"/>
      <c r="BP43" s="273"/>
      <c r="BQ43" s="273"/>
      <c r="BR43" s="274"/>
      <c r="BS43" s="273"/>
      <c r="BT43" s="273"/>
      <c r="BU43" s="273"/>
      <c r="BV43" s="273"/>
      <c r="BW43" s="274"/>
      <c r="BX43" s="273"/>
      <c r="BY43" s="273"/>
      <c r="BZ43" s="273"/>
      <c r="CA43" s="273"/>
      <c r="CB43" s="274"/>
      <c r="CC43" s="273"/>
      <c r="CD43" s="273"/>
      <c r="CE43" s="273"/>
      <c r="CF43" s="273"/>
      <c r="CG43" s="274"/>
      <c r="CH43" s="273"/>
      <c r="CI43" s="273"/>
      <c r="CJ43" s="273"/>
      <c r="CK43" s="274"/>
      <c r="CL43" s="273"/>
      <c r="CM43" s="273"/>
      <c r="CN43" s="275"/>
      <c r="CO43" s="270"/>
    </row>
    <row r="44" spans="1:104" s="263" customFormat="1" ht="39.950000000000003" customHeight="1" x14ac:dyDescent="0.2">
      <c r="A44" s="280">
        <v>24</v>
      </c>
      <c r="B44" s="265" t="s">
        <v>38</v>
      </c>
      <c r="C44" s="266"/>
      <c r="D44" s="267"/>
      <c r="E44" s="268"/>
      <c r="F44" s="267"/>
      <c r="G44" s="267"/>
      <c r="H44" s="267"/>
      <c r="I44" s="267"/>
      <c r="J44" s="268"/>
      <c r="K44" s="267"/>
      <c r="L44" s="267"/>
      <c r="M44" s="267"/>
      <c r="N44" s="267"/>
      <c r="O44" s="268"/>
      <c r="P44" s="267"/>
      <c r="Q44" s="267"/>
      <c r="R44" s="267"/>
      <c r="S44" s="267"/>
      <c r="T44" s="268"/>
      <c r="U44" s="267"/>
      <c r="V44" s="267"/>
      <c r="W44" s="267"/>
      <c r="X44" s="267"/>
      <c r="Y44" s="268"/>
      <c r="Z44" s="267"/>
      <c r="AA44" s="267"/>
      <c r="AB44" s="267"/>
      <c r="AC44" s="268"/>
      <c r="AD44" s="267"/>
      <c r="AE44" s="267"/>
      <c r="AF44" s="269"/>
      <c r="AG44" s="277"/>
      <c r="AH44" s="267"/>
      <c r="AI44" s="268"/>
      <c r="AJ44" s="267"/>
      <c r="AK44" s="267"/>
      <c r="AL44" s="267"/>
      <c r="AM44" s="267"/>
      <c r="AN44" s="268"/>
      <c r="AO44" s="267"/>
      <c r="AP44" s="267"/>
      <c r="AQ44" s="267"/>
      <c r="AR44" s="267"/>
      <c r="AS44" s="268"/>
      <c r="AT44" s="267"/>
      <c r="AU44" s="267"/>
      <c r="AV44" s="267"/>
      <c r="AW44" s="267"/>
      <c r="AX44" s="268"/>
      <c r="AY44" s="267"/>
      <c r="AZ44" s="267"/>
      <c r="BA44" s="267"/>
      <c r="BB44" s="267"/>
      <c r="BC44" s="268"/>
      <c r="BD44" s="267"/>
      <c r="BE44" s="267"/>
      <c r="BF44" s="267"/>
      <c r="BG44" s="268"/>
      <c r="BH44" s="267"/>
      <c r="BI44" s="267"/>
      <c r="BJ44" s="269"/>
      <c r="BK44" s="266"/>
      <c r="BL44" s="267"/>
      <c r="BM44" s="268"/>
      <c r="BN44" s="267"/>
      <c r="BO44" s="267"/>
      <c r="BP44" s="267"/>
      <c r="BQ44" s="267"/>
      <c r="BR44" s="268"/>
      <c r="BS44" s="267"/>
      <c r="BT44" s="267"/>
      <c r="BU44" s="267"/>
      <c r="BV44" s="267"/>
      <c r="BW44" s="268"/>
      <c r="BX44" s="267"/>
      <c r="BY44" s="267"/>
      <c r="BZ44" s="267"/>
      <c r="CA44" s="267"/>
      <c r="CB44" s="268"/>
      <c r="CC44" s="267"/>
      <c r="CD44" s="267"/>
      <c r="CE44" s="267"/>
      <c r="CF44" s="267"/>
      <c r="CG44" s="268"/>
      <c r="CH44" s="267"/>
      <c r="CI44" s="267"/>
      <c r="CJ44" s="267"/>
      <c r="CK44" s="268"/>
      <c r="CL44" s="267"/>
      <c r="CM44" s="267"/>
      <c r="CN44" s="269"/>
      <c r="CO44" s="270"/>
    </row>
    <row r="45" spans="1:104" s="1" customFormat="1" ht="21.6" customHeight="1" x14ac:dyDescent="0.2">
      <c r="B45" s="318" t="s">
        <v>39</v>
      </c>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7"/>
      <c r="AL45" s="317"/>
      <c r="AM45" s="317"/>
      <c r="AN45" s="317"/>
      <c r="AO45" s="317"/>
      <c r="AP45" s="317"/>
      <c r="AQ45" s="317"/>
      <c r="AR45" s="317"/>
      <c r="AS45" s="317"/>
      <c r="AT45" s="317"/>
      <c r="AU45" s="317"/>
      <c r="AV45" s="317"/>
      <c r="AW45" s="317"/>
      <c r="AX45" s="317"/>
      <c r="AY45" s="317"/>
      <c r="AZ45" s="317"/>
      <c r="BA45" s="317"/>
      <c r="BB45" s="317"/>
      <c r="BC45" s="317"/>
      <c r="BD45" s="317"/>
      <c r="BE45" s="317"/>
      <c r="BF45" s="317"/>
      <c r="BG45" s="317"/>
      <c r="BH45" s="317"/>
      <c r="BI45" s="317"/>
      <c r="BJ45" s="317"/>
      <c r="BK45" s="317"/>
      <c r="BL45" s="317"/>
      <c r="BM45" s="317"/>
      <c r="BN45" s="317"/>
      <c r="BO45" s="317"/>
      <c r="BP45" s="317"/>
      <c r="BQ45" s="317"/>
      <c r="BR45" s="317"/>
      <c r="BS45" s="317"/>
      <c r="BT45" s="317"/>
      <c r="BU45" s="317"/>
      <c r="BV45" s="317"/>
      <c r="BW45" s="317"/>
      <c r="BX45" s="317"/>
      <c r="BY45" s="317"/>
      <c r="BZ45" s="317"/>
      <c r="CA45" s="317"/>
      <c r="CB45" s="317"/>
      <c r="CC45" s="317"/>
      <c r="CD45" s="317"/>
      <c r="CE45" s="317"/>
      <c r="CF45" s="317"/>
      <c r="CG45" s="317"/>
      <c r="CH45" s="317"/>
      <c r="CI45" s="317"/>
      <c r="CJ45" s="317"/>
      <c r="CK45" s="317"/>
      <c r="CL45" s="317"/>
      <c r="CM45" s="317"/>
      <c r="CN45" s="317"/>
      <c r="CO45" s="305"/>
      <c r="CP45" s="305"/>
    </row>
    <row r="46" spans="1:104" s="263" customFormat="1" ht="39.950000000000003" customHeight="1" x14ac:dyDescent="0.2">
      <c r="A46" s="280">
        <v>25</v>
      </c>
      <c r="B46" s="265" t="s">
        <v>40</v>
      </c>
      <c r="C46" s="266"/>
      <c r="D46" s="267"/>
      <c r="E46" s="268"/>
      <c r="F46" s="267"/>
      <c r="G46" s="267"/>
      <c r="H46" s="267"/>
      <c r="I46" s="267"/>
      <c r="J46" s="268"/>
      <c r="K46" s="267"/>
      <c r="L46" s="267"/>
      <c r="M46" s="267"/>
      <c r="N46" s="267"/>
      <c r="O46" s="268"/>
      <c r="P46" s="267"/>
      <c r="Q46" s="267"/>
      <c r="R46" s="267"/>
      <c r="S46" s="267"/>
      <c r="T46" s="268"/>
      <c r="U46" s="267"/>
      <c r="V46" s="267"/>
      <c r="W46" s="267"/>
      <c r="X46" s="267"/>
      <c r="Y46" s="268"/>
      <c r="Z46" s="267"/>
      <c r="AA46" s="267"/>
      <c r="AB46" s="267"/>
      <c r="AC46" s="268"/>
      <c r="AD46" s="267"/>
      <c r="AE46" s="267"/>
      <c r="AF46" s="269"/>
      <c r="AG46" s="277"/>
      <c r="AH46" s="267"/>
      <c r="AI46" s="268"/>
      <c r="AJ46" s="267"/>
      <c r="AK46" s="267"/>
      <c r="AL46" s="267"/>
      <c r="AM46" s="267"/>
      <c r="AN46" s="268"/>
      <c r="AO46" s="267"/>
      <c r="AP46" s="267"/>
      <c r="AQ46" s="267"/>
      <c r="AR46" s="267"/>
      <c r="AS46" s="268"/>
      <c r="AT46" s="267"/>
      <c r="AU46" s="267"/>
      <c r="AV46" s="267"/>
      <c r="AW46" s="267"/>
      <c r="AX46" s="268"/>
      <c r="AY46" s="267"/>
      <c r="AZ46" s="267"/>
      <c r="BA46" s="267"/>
      <c r="BB46" s="267"/>
      <c r="BC46" s="268"/>
      <c r="BD46" s="267"/>
      <c r="BE46" s="267"/>
      <c r="BF46" s="267"/>
      <c r="BG46" s="268"/>
      <c r="BH46" s="267"/>
      <c r="BI46" s="267"/>
      <c r="BJ46" s="269"/>
      <c r="BK46" s="266"/>
      <c r="BL46" s="267"/>
      <c r="BM46" s="268"/>
      <c r="BN46" s="267"/>
      <c r="BO46" s="267"/>
      <c r="BP46" s="267"/>
      <c r="BQ46" s="267"/>
      <c r="BR46" s="268"/>
      <c r="BS46" s="267"/>
      <c r="BT46" s="267"/>
      <c r="BU46" s="267"/>
      <c r="BV46" s="267"/>
      <c r="BW46" s="268"/>
      <c r="BX46" s="267"/>
      <c r="BY46" s="267"/>
      <c r="BZ46" s="267"/>
      <c r="CA46" s="267"/>
      <c r="CB46" s="268"/>
      <c r="CC46" s="267"/>
      <c r="CD46" s="267"/>
      <c r="CE46" s="267"/>
      <c r="CF46" s="267"/>
      <c r="CG46" s="268"/>
      <c r="CH46" s="267"/>
      <c r="CI46" s="267"/>
      <c r="CJ46" s="267"/>
      <c r="CK46" s="268"/>
      <c r="CL46" s="267"/>
      <c r="CM46" s="267"/>
      <c r="CN46" s="269"/>
      <c r="CO46" s="270"/>
    </row>
    <row r="47" spans="1:104" s="263" customFormat="1" ht="39.950000000000003" customHeight="1" x14ac:dyDescent="0.2">
      <c r="A47" s="280">
        <v>26</v>
      </c>
      <c r="B47" s="271" t="s">
        <v>41</v>
      </c>
      <c r="C47" s="272"/>
      <c r="D47" s="273"/>
      <c r="E47" s="274"/>
      <c r="F47" s="273"/>
      <c r="G47" s="273"/>
      <c r="H47" s="273"/>
      <c r="I47" s="273"/>
      <c r="J47" s="274"/>
      <c r="K47" s="273"/>
      <c r="L47" s="273"/>
      <c r="M47" s="273"/>
      <c r="N47" s="273"/>
      <c r="O47" s="274"/>
      <c r="P47" s="273"/>
      <c r="Q47" s="273"/>
      <c r="R47" s="273"/>
      <c r="S47" s="273"/>
      <c r="T47" s="274"/>
      <c r="U47" s="273"/>
      <c r="V47" s="273"/>
      <c r="W47" s="273"/>
      <c r="X47" s="273"/>
      <c r="Y47" s="274"/>
      <c r="Z47" s="273"/>
      <c r="AA47" s="273"/>
      <c r="AB47" s="273"/>
      <c r="AC47" s="274"/>
      <c r="AD47" s="273"/>
      <c r="AE47" s="273"/>
      <c r="AF47" s="275"/>
      <c r="AG47" s="276"/>
      <c r="AH47" s="273"/>
      <c r="AI47" s="274"/>
      <c r="AJ47" s="273"/>
      <c r="AK47" s="273"/>
      <c r="AL47" s="273"/>
      <c r="AM47" s="273"/>
      <c r="AN47" s="274"/>
      <c r="AO47" s="273"/>
      <c r="AP47" s="273"/>
      <c r="AQ47" s="273"/>
      <c r="AR47" s="273"/>
      <c r="AS47" s="274"/>
      <c r="AT47" s="273"/>
      <c r="AU47" s="273"/>
      <c r="AV47" s="273"/>
      <c r="AW47" s="273"/>
      <c r="AX47" s="274"/>
      <c r="AY47" s="273"/>
      <c r="AZ47" s="273"/>
      <c r="BA47" s="273"/>
      <c r="BB47" s="273"/>
      <c r="BC47" s="274"/>
      <c r="BD47" s="273"/>
      <c r="BE47" s="273"/>
      <c r="BF47" s="273"/>
      <c r="BG47" s="274"/>
      <c r="BH47" s="273"/>
      <c r="BI47" s="273"/>
      <c r="BJ47" s="275"/>
      <c r="BK47" s="272"/>
      <c r="BL47" s="273"/>
      <c r="BM47" s="274"/>
      <c r="BN47" s="273"/>
      <c r="BO47" s="273"/>
      <c r="BP47" s="273"/>
      <c r="BQ47" s="273"/>
      <c r="BR47" s="274"/>
      <c r="BS47" s="273"/>
      <c r="BT47" s="273"/>
      <c r="BU47" s="273"/>
      <c r="BV47" s="273"/>
      <c r="BW47" s="274"/>
      <c r="BX47" s="273"/>
      <c r="BY47" s="273"/>
      <c r="BZ47" s="273"/>
      <c r="CA47" s="273"/>
      <c r="CB47" s="274"/>
      <c r="CC47" s="273"/>
      <c r="CD47" s="273"/>
      <c r="CE47" s="273"/>
      <c r="CF47" s="273"/>
      <c r="CG47" s="274"/>
      <c r="CH47" s="273"/>
      <c r="CI47" s="273"/>
      <c r="CJ47" s="273"/>
      <c r="CK47" s="274"/>
      <c r="CL47" s="273"/>
      <c r="CM47" s="273"/>
      <c r="CN47" s="275"/>
      <c r="CO47" s="270"/>
    </row>
    <row r="48" spans="1:104" s="263" customFormat="1" ht="39.950000000000003" customHeight="1" x14ac:dyDescent="0.2">
      <c r="A48" s="280">
        <v>27</v>
      </c>
      <c r="B48" s="265" t="s">
        <v>42</v>
      </c>
      <c r="C48" s="266"/>
      <c r="D48" s="267"/>
      <c r="E48" s="268"/>
      <c r="F48" s="267"/>
      <c r="G48" s="267"/>
      <c r="H48" s="267"/>
      <c r="I48" s="267"/>
      <c r="J48" s="268"/>
      <c r="K48" s="267"/>
      <c r="L48" s="267"/>
      <c r="M48" s="267"/>
      <c r="N48" s="267"/>
      <c r="O48" s="268"/>
      <c r="P48" s="267"/>
      <c r="Q48" s="267"/>
      <c r="R48" s="267"/>
      <c r="S48" s="267"/>
      <c r="T48" s="268"/>
      <c r="U48" s="267"/>
      <c r="V48" s="267"/>
      <c r="W48" s="267"/>
      <c r="X48" s="267"/>
      <c r="Y48" s="268"/>
      <c r="Z48" s="267"/>
      <c r="AA48" s="267"/>
      <c r="AB48" s="267"/>
      <c r="AC48" s="268"/>
      <c r="AD48" s="267"/>
      <c r="AE48" s="267"/>
      <c r="AF48" s="269"/>
      <c r="AG48" s="277"/>
      <c r="AH48" s="267"/>
      <c r="AI48" s="268"/>
      <c r="AJ48" s="267"/>
      <c r="AK48" s="267"/>
      <c r="AL48" s="267"/>
      <c r="AM48" s="267"/>
      <c r="AN48" s="268"/>
      <c r="AO48" s="267"/>
      <c r="AP48" s="267"/>
      <c r="AQ48" s="267"/>
      <c r="AR48" s="267"/>
      <c r="AS48" s="268"/>
      <c r="AT48" s="267"/>
      <c r="AU48" s="267"/>
      <c r="AV48" s="267"/>
      <c r="AW48" s="267"/>
      <c r="AX48" s="268"/>
      <c r="AY48" s="267"/>
      <c r="AZ48" s="267"/>
      <c r="BA48" s="267"/>
      <c r="BB48" s="267"/>
      <c r="BC48" s="268"/>
      <c r="BD48" s="267"/>
      <c r="BE48" s="267"/>
      <c r="BF48" s="267"/>
      <c r="BG48" s="268"/>
      <c r="BH48" s="267"/>
      <c r="BI48" s="267"/>
      <c r="BJ48" s="269"/>
      <c r="BK48" s="266"/>
      <c r="BL48" s="267"/>
      <c r="BM48" s="268"/>
      <c r="BN48" s="267"/>
      <c r="BO48" s="267"/>
      <c r="BP48" s="267"/>
      <c r="BQ48" s="267"/>
      <c r="BR48" s="268"/>
      <c r="BS48" s="267"/>
      <c r="BT48" s="267"/>
      <c r="BU48" s="267"/>
      <c r="BV48" s="267"/>
      <c r="BW48" s="268"/>
      <c r="BX48" s="267"/>
      <c r="BY48" s="267"/>
      <c r="BZ48" s="267"/>
      <c r="CA48" s="267"/>
      <c r="CB48" s="268"/>
      <c r="CC48" s="267"/>
      <c r="CD48" s="267"/>
      <c r="CE48" s="267"/>
      <c r="CF48" s="267"/>
      <c r="CG48" s="268"/>
      <c r="CH48" s="267"/>
      <c r="CI48" s="267"/>
      <c r="CJ48" s="267"/>
      <c r="CK48" s="268"/>
      <c r="CL48" s="267"/>
      <c r="CM48" s="267"/>
      <c r="CN48" s="269"/>
      <c r="CO48" s="270"/>
      <c r="CZ48" s="263" t="s">
        <v>0</v>
      </c>
    </row>
    <row r="49" spans="1:93" s="263" customFormat="1" ht="39.950000000000003" customHeight="1" x14ac:dyDescent="0.2">
      <c r="A49" s="280">
        <v>28</v>
      </c>
      <c r="B49" s="271" t="s">
        <v>43</v>
      </c>
      <c r="C49" s="272"/>
      <c r="D49" s="273"/>
      <c r="E49" s="274"/>
      <c r="F49" s="273"/>
      <c r="G49" s="273"/>
      <c r="H49" s="273"/>
      <c r="I49" s="273"/>
      <c r="J49" s="274"/>
      <c r="K49" s="273"/>
      <c r="L49" s="273"/>
      <c r="M49" s="273"/>
      <c r="N49" s="273"/>
      <c r="O49" s="274"/>
      <c r="P49" s="273"/>
      <c r="Q49" s="273"/>
      <c r="R49" s="273"/>
      <c r="S49" s="273"/>
      <c r="T49" s="274"/>
      <c r="U49" s="273"/>
      <c r="V49" s="273"/>
      <c r="W49" s="273"/>
      <c r="X49" s="273"/>
      <c r="Y49" s="274"/>
      <c r="Z49" s="273"/>
      <c r="AA49" s="273"/>
      <c r="AB49" s="273"/>
      <c r="AC49" s="274"/>
      <c r="AD49" s="273"/>
      <c r="AE49" s="273"/>
      <c r="AF49" s="275"/>
      <c r="AG49" s="276"/>
      <c r="AH49" s="273"/>
      <c r="AI49" s="274"/>
      <c r="AJ49" s="273"/>
      <c r="AK49" s="273"/>
      <c r="AL49" s="273"/>
      <c r="AM49" s="273"/>
      <c r="AN49" s="274"/>
      <c r="AO49" s="273"/>
      <c r="AP49" s="273"/>
      <c r="AQ49" s="273"/>
      <c r="AR49" s="273"/>
      <c r="AS49" s="274"/>
      <c r="AT49" s="273"/>
      <c r="AU49" s="273"/>
      <c r="AV49" s="273"/>
      <c r="AW49" s="273"/>
      <c r="AX49" s="274"/>
      <c r="AY49" s="273"/>
      <c r="AZ49" s="273"/>
      <c r="BA49" s="273"/>
      <c r="BB49" s="273"/>
      <c r="BC49" s="274"/>
      <c r="BD49" s="273"/>
      <c r="BE49" s="273"/>
      <c r="BF49" s="273"/>
      <c r="BG49" s="274"/>
      <c r="BH49" s="273"/>
      <c r="BI49" s="273"/>
      <c r="BJ49" s="275"/>
      <c r="BK49" s="272"/>
      <c r="BL49" s="273"/>
      <c r="BM49" s="274"/>
      <c r="BN49" s="273"/>
      <c r="BO49" s="273"/>
      <c r="BP49" s="273"/>
      <c r="BQ49" s="273"/>
      <c r="BR49" s="274"/>
      <c r="BS49" s="273"/>
      <c r="BT49" s="273"/>
      <c r="BU49" s="273"/>
      <c r="BV49" s="273"/>
      <c r="BW49" s="274"/>
      <c r="BX49" s="273"/>
      <c r="BY49" s="273"/>
      <c r="BZ49" s="273"/>
      <c r="CA49" s="273"/>
      <c r="CB49" s="274"/>
      <c r="CC49" s="273"/>
      <c r="CD49" s="273"/>
      <c r="CE49" s="273"/>
      <c r="CF49" s="273"/>
      <c r="CG49" s="274"/>
      <c r="CH49" s="273"/>
      <c r="CI49" s="273"/>
      <c r="CJ49" s="273"/>
      <c r="CK49" s="274"/>
      <c r="CL49" s="273"/>
      <c r="CM49" s="273"/>
      <c r="CN49" s="275"/>
      <c r="CO49" s="270"/>
    </row>
    <row r="50" spans="1:93" s="305" customFormat="1" ht="24.6" customHeight="1" x14ac:dyDescent="0.2">
      <c r="A50" s="323"/>
      <c r="B50" s="318" t="s">
        <v>44</v>
      </c>
      <c r="C50" s="310"/>
      <c r="D50" s="310"/>
      <c r="E50" s="310"/>
      <c r="F50" s="310"/>
      <c r="G50" s="310"/>
      <c r="H50" s="310"/>
      <c r="I50" s="310"/>
      <c r="J50" s="310"/>
      <c r="K50" s="310"/>
      <c r="L50" s="310"/>
      <c r="M50" s="310"/>
      <c r="N50" s="310"/>
      <c r="O50" s="310"/>
      <c r="P50" s="310"/>
      <c r="Q50" s="310"/>
      <c r="R50" s="310"/>
      <c r="S50" s="310"/>
      <c r="T50" s="310"/>
      <c r="U50" s="310"/>
      <c r="V50" s="310"/>
      <c r="W50" s="310"/>
      <c r="X50" s="310"/>
      <c r="Y50" s="310"/>
      <c r="Z50" s="310"/>
      <c r="AA50" s="310"/>
      <c r="AB50" s="310"/>
      <c r="AC50" s="310"/>
      <c r="AD50" s="310"/>
      <c r="AE50" s="310"/>
      <c r="AF50" s="310"/>
      <c r="AG50" s="310"/>
      <c r="AH50" s="310"/>
      <c r="AI50" s="310"/>
      <c r="AJ50" s="310"/>
      <c r="AK50" s="310"/>
      <c r="AL50" s="310"/>
      <c r="AM50" s="310"/>
      <c r="AN50" s="310"/>
      <c r="AO50" s="310"/>
      <c r="AP50" s="310"/>
      <c r="AQ50" s="310"/>
      <c r="AR50" s="310"/>
      <c r="AS50" s="310"/>
      <c r="AT50" s="310"/>
      <c r="AU50" s="310"/>
      <c r="AV50" s="310"/>
      <c r="AW50" s="310"/>
      <c r="AX50" s="310"/>
      <c r="AY50" s="310"/>
      <c r="AZ50" s="310"/>
      <c r="BA50" s="310"/>
      <c r="BB50" s="310"/>
      <c r="BC50" s="310"/>
      <c r="BD50" s="310"/>
      <c r="BE50" s="310"/>
      <c r="BF50" s="310"/>
      <c r="BG50" s="310"/>
      <c r="BH50" s="310"/>
      <c r="BI50" s="310"/>
      <c r="BJ50" s="310"/>
      <c r="BK50" s="310"/>
      <c r="BL50" s="310"/>
      <c r="BM50" s="310"/>
      <c r="BN50" s="310"/>
      <c r="BO50" s="310"/>
      <c r="BP50" s="310"/>
      <c r="BQ50" s="310"/>
      <c r="BR50" s="310"/>
      <c r="BS50" s="310"/>
      <c r="BT50" s="310"/>
      <c r="BU50" s="310"/>
      <c r="BV50" s="310"/>
      <c r="BW50" s="310"/>
      <c r="BX50" s="310"/>
      <c r="BY50" s="310"/>
      <c r="BZ50" s="310"/>
      <c r="CA50" s="310"/>
      <c r="CB50" s="310"/>
      <c r="CC50" s="310"/>
      <c r="CD50" s="310"/>
      <c r="CE50" s="310"/>
      <c r="CF50" s="310"/>
      <c r="CG50" s="310"/>
      <c r="CH50" s="310"/>
      <c r="CI50" s="310"/>
      <c r="CJ50" s="310"/>
      <c r="CK50" s="310"/>
      <c r="CL50" s="310"/>
      <c r="CM50" s="310"/>
      <c r="CN50" s="310"/>
      <c r="CO50" s="308"/>
    </row>
    <row r="51" spans="1:93" s="263" customFormat="1" ht="39.950000000000003" customHeight="1" x14ac:dyDescent="0.2">
      <c r="A51" s="280">
        <v>29</v>
      </c>
      <c r="B51" s="265" t="s">
        <v>45</v>
      </c>
      <c r="C51" s="281"/>
      <c r="D51" s="282"/>
      <c r="E51" s="283"/>
      <c r="F51" s="282"/>
      <c r="G51" s="282"/>
      <c r="H51" s="282"/>
      <c r="I51" s="282"/>
      <c r="J51" s="283"/>
      <c r="K51" s="282"/>
      <c r="L51" s="282"/>
      <c r="M51" s="267"/>
      <c r="N51" s="282"/>
      <c r="O51" s="283"/>
      <c r="P51" s="282"/>
      <c r="Q51" s="282"/>
      <c r="R51" s="282"/>
      <c r="S51" s="282"/>
      <c r="T51" s="283"/>
      <c r="U51" s="282"/>
      <c r="V51" s="282"/>
      <c r="W51" s="267"/>
      <c r="X51" s="282"/>
      <c r="Y51" s="283"/>
      <c r="Z51" s="282"/>
      <c r="AA51" s="282"/>
      <c r="AB51" s="282"/>
      <c r="AC51" s="283"/>
      <c r="AD51" s="282"/>
      <c r="AE51" s="267"/>
      <c r="AF51" s="269"/>
      <c r="AG51" s="277"/>
      <c r="AH51" s="267"/>
      <c r="AI51" s="268"/>
      <c r="AJ51" s="267"/>
      <c r="AK51" s="267"/>
      <c r="AL51" s="267"/>
      <c r="AM51" s="267"/>
      <c r="AN51" s="268"/>
      <c r="AO51" s="267"/>
      <c r="AP51" s="267"/>
      <c r="AQ51" s="267"/>
      <c r="AR51" s="267"/>
      <c r="AS51" s="268"/>
      <c r="AT51" s="267"/>
      <c r="AU51" s="267"/>
      <c r="AV51" s="267"/>
      <c r="AW51" s="267"/>
      <c r="AX51" s="268"/>
      <c r="AY51" s="267"/>
      <c r="AZ51" s="267"/>
      <c r="BA51" s="267"/>
      <c r="BB51" s="267"/>
      <c r="BC51" s="268"/>
      <c r="BD51" s="267"/>
      <c r="BE51" s="267"/>
      <c r="BF51" s="267"/>
      <c r="BG51" s="268"/>
      <c r="BH51" s="267"/>
      <c r="BI51" s="267"/>
      <c r="BJ51" s="269"/>
      <c r="BK51" s="281"/>
      <c r="BL51" s="282"/>
      <c r="BM51" s="283"/>
      <c r="BN51" s="282"/>
      <c r="BO51" s="282"/>
      <c r="BP51" s="282"/>
      <c r="BQ51" s="282"/>
      <c r="BR51" s="283"/>
      <c r="BS51" s="282"/>
      <c r="BT51" s="282"/>
      <c r="BU51" s="267"/>
      <c r="BV51" s="282"/>
      <c r="BW51" s="283"/>
      <c r="BX51" s="282"/>
      <c r="BY51" s="282"/>
      <c r="BZ51" s="282"/>
      <c r="CA51" s="282"/>
      <c r="CB51" s="283"/>
      <c r="CC51" s="282"/>
      <c r="CD51" s="282"/>
      <c r="CE51" s="267"/>
      <c r="CF51" s="282"/>
      <c r="CG51" s="283"/>
      <c r="CH51" s="282"/>
      <c r="CI51" s="282"/>
      <c r="CJ51" s="282"/>
      <c r="CK51" s="283"/>
      <c r="CL51" s="282"/>
      <c r="CM51" s="267"/>
      <c r="CN51" s="269"/>
      <c r="CO51" s="270"/>
    </row>
    <row r="52" spans="1:93" s="263" customFormat="1" ht="39.950000000000003" customHeight="1" x14ac:dyDescent="0.2">
      <c r="A52" s="280">
        <v>30</v>
      </c>
      <c r="B52" s="271" t="s">
        <v>46</v>
      </c>
      <c r="C52" s="284"/>
      <c r="D52" s="285"/>
      <c r="E52" s="285"/>
      <c r="F52" s="285"/>
      <c r="G52" s="285"/>
      <c r="H52" s="285"/>
      <c r="I52" s="285"/>
      <c r="J52" s="285"/>
      <c r="K52" s="285"/>
      <c r="L52" s="285"/>
      <c r="M52" s="273"/>
      <c r="N52" s="285"/>
      <c r="O52" s="285"/>
      <c r="P52" s="285"/>
      <c r="Q52" s="285"/>
      <c r="R52" s="285"/>
      <c r="S52" s="285"/>
      <c r="T52" s="285"/>
      <c r="U52" s="285"/>
      <c r="V52" s="285"/>
      <c r="W52" s="273"/>
      <c r="X52" s="285"/>
      <c r="Y52" s="285"/>
      <c r="Z52" s="285"/>
      <c r="AA52" s="285"/>
      <c r="AB52" s="285"/>
      <c r="AC52" s="285"/>
      <c r="AD52" s="285"/>
      <c r="AE52" s="273"/>
      <c r="AF52" s="275"/>
      <c r="AG52" s="276"/>
      <c r="AH52" s="273"/>
      <c r="AI52" s="274"/>
      <c r="AJ52" s="273"/>
      <c r="AK52" s="273"/>
      <c r="AL52" s="273"/>
      <c r="AM52" s="273"/>
      <c r="AN52" s="273"/>
      <c r="AO52" s="273"/>
      <c r="AP52" s="273"/>
      <c r="AQ52" s="273"/>
      <c r="AR52" s="273"/>
      <c r="AS52" s="273"/>
      <c r="AT52" s="273"/>
      <c r="AU52" s="273"/>
      <c r="AV52" s="273"/>
      <c r="AW52" s="273"/>
      <c r="AX52" s="273"/>
      <c r="AY52" s="273"/>
      <c r="AZ52" s="273"/>
      <c r="BA52" s="273"/>
      <c r="BB52" s="273"/>
      <c r="BC52" s="273"/>
      <c r="BD52" s="273"/>
      <c r="BE52" s="273"/>
      <c r="BF52" s="273"/>
      <c r="BG52" s="273"/>
      <c r="BH52" s="273"/>
      <c r="BI52" s="273"/>
      <c r="BJ52" s="275"/>
      <c r="BK52" s="284"/>
      <c r="BL52" s="285"/>
      <c r="BM52" s="285"/>
      <c r="BN52" s="285"/>
      <c r="BO52" s="285"/>
      <c r="BP52" s="285"/>
      <c r="BQ52" s="285"/>
      <c r="BR52" s="285"/>
      <c r="BS52" s="285"/>
      <c r="BT52" s="285"/>
      <c r="BU52" s="273"/>
      <c r="BV52" s="285"/>
      <c r="BW52" s="285"/>
      <c r="BX52" s="285"/>
      <c r="BY52" s="285"/>
      <c r="BZ52" s="285"/>
      <c r="CA52" s="285"/>
      <c r="CB52" s="285"/>
      <c r="CC52" s="285"/>
      <c r="CD52" s="285"/>
      <c r="CE52" s="273"/>
      <c r="CF52" s="285"/>
      <c r="CG52" s="285"/>
      <c r="CH52" s="285"/>
      <c r="CI52" s="285"/>
      <c r="CJ52" s="285"/>
      <c r="CK52" s="285"/>
      <c r="CL52" s="285"/>
      <c r="CM52" s="273"/>
      <c r="CN52" s="275"/>
      <c r="CO52" s="270"/>
    </row>
    <row r="53" spans="1:93" s="263" customFormat="1" ht="39.950000000000003" customHeight="1" x14ac:dyDescent="0.2">
      <c r="A53" s="280">
        <v>31</v>
      </c>
      <c r="B53" s="265" t="s">
        <v>47</v>
      </c>
      <c r="C53" s="286"/>
      <c r="D53" s="287"/>
      <c r="E53" s="288"/>
      <c r="F53" s="287"/>
      <c r="G53" s="287"/>
      <c r="H53" s="287"/>
      <c r="I53" s="287"/>
      <c r="J53" s="288"/>
      <c r="K53" s="287"/>
      <c r="L53" s="287"/>
      <c r="M53" s="267"/>
      <c r="N53" s="287"/>
      <c r="O53" s="288"/>
      <c r="P53" s="287"/>
      <c r="Q53" s="287"/>
      <c r="R53" s="287"/>
      <c r="S53" s="287"/>
      <c r="T53" s="288"/>
      <c r="U53" s="287"/>
      <c r="V53" s="287"/>
      <c r="W53" s="267"/>
      <c r="X53" s="287"/>
      <c r="Y53" s="288"/>
      <c r="Z53" s="287"/>
      <c r="AA53" s="287"/>
      <c r="AB53" s="287"/>
      <c r="AC53" s="288"/>
      <c r="AD53" s="287"/>
      <c r="AE53" s="267"/>
      <c r="AF53" s="269"/>
      <c r="AG53" s="277"/>
      <c r="AH53" s="267"/>
      <c r="AI53" s="268"/>
      <c r="AJ53" s="267"/>
      <c r="AK53" s="267"/>
      <c r="AL53" s="267"/>
      <c r="AM53" s="267"/>
      <c r="AN53" s="268"/>
      <c r="AO53" s="267"/>
      <c r="AP53" s="267"/>
      <c r="AQ53" s="267"/>
      <c r="AR53" s="267"/>
      <c r="AS53" s="268"/>
      <c r="AT53" s="267"/>
      <c r="AU53" s="267"/>
      <c r="AV53" s="267"/>
      <c r="AW53" s="267"/>
      <c r="AX53" s="268"/>
      <c r="AY53" s="267"/>
      <c r="AZ53" s="267"/>
      <c r="BA53" s="267"/>
      <c r="BB53" s="267"/>
      <c r="BC53" s="268"/>
      <c r="BD53" s="267"/>
      <c r="BE53" s="267"/>
      <c r="BF53" s="267"/>
      <c r="BG53" s="268"/>
      <c r="BH53" s="267"/>
      <c r="BI53" s="267"/>
      <c r="BJ53" s="269"/>
      <c r="BK53" s="286"/>
      <c r="BL53" s="287"/>
      <c r="BM53" s="288"/>
      <c r="BN53" s="287"/>
      <c r="BO53" s="287"/>
      <c r="BP53" s="287"/>
      <c r="BQ53" s="287"/>
      <c r="BR53" s="288"/>
      <c r="BS53" s="287"/>
      <c r="BT53" s="287"/>
      <c r="BU53" s="267"/>
      <c r="BV53" s="287"/>
      <c r="BW53" s="288"/>
      <c r="BX53" s="287"/>
      <c r="BY53" s="287"/>
      <c r="BZ53" s="287"/>
      <c r="CA53" s="287"/>
      <c r="CB53" s="288"/>
      <c r="CC53" s="287"/>
      <c r="CD53" s="287"/>
      <c r="CE53" s="267"/>
      <c r="CF53" s="287"/>
      <c r="CG53" s="288"/>
      <c r="CH53" s="287"/>
      <c r="CI53" s="287"/>
      <c r="CJ53" s="287"/>
      <c r="CK53" s="288"/>
      <c r="CL53" s="287"/>
      <c r="CM53" s="267"/>
      <c r="CN53" s="269"/>
      <c r="CO53" s="270"/>
    </row>
    <row r="54" spans="1:93" s="305" customFormat="1" ht="19.899999999999999" customHeight="1" x14ac:dyDescent="0.25">
      <c r="A54" s="323"/>
      <c r="B54" s="324" t="s">
        <v>130</v>
      </c>
      <c r="C54" s="325"/>
      <c r="D54" s="325"/>
      <c r="E54" s="325"/>
      <c r="F54" s="325"/>
      <c r="G54" s="325"/>
      <c r="H54" s="325"/>
      <c r="I54" s="325"/>
      <c r="J54" s="325"/>
      <c r="K54" s="325"/>
      <c r="L54" s="325"/>
      <c r="M54" s="325"/>
      <c r="N54" s="321"/>
      <c r="O54" s="321"/>
      <c r="P54" s="321"/>
      <c r="Q54" s="321"/>
      <c r="R54" s="321"/>
      <c r="S54" s="321"/>
      <c r="T54" s="321"/>
      <c r="U54" s="321"/>
      <c r="V54" s="321"/>
      <c r="W54" s="321"/>
      <c r="X54" s="321"/>
      <c r="Y54" s="321"/>
      <c r="Z54" s="321"/>
      <c r="AA54" s="321"/>
      <c r="AB54" s="321"/>
      <c r="AC54" s="321"/>
      <c r="AD54" s="321"/>
      <c r="AE54" s="321"/>
      <c r="AF54" s="321"/>
      <c r="AG54" s="321"/>
      <c r="AH54" s="321"/>
      <c r="AI54" s="321"/>
      <c r="AJ54" s="321"/>
      <c r="AK54" s="321"/>
      <c r="AL54" s="321"/>
      <c r="AM54" s="321"/>
      <c r="AN54" s="321"/>
      <c r="AO54" s="321"/>
      <c r="AP54" s="321"/>
      <c r="AQ54" s="321"/>
      <c r="AR54" s="321"/>
      <c r="AS54" s="321"/>
      <c r="AT54" s="321"/>
      <c r="AU54" s="321"/>
      <c r="AV54" s="321"/>
      <c r="AW54" s="321"/>
      <c r="AX54" s="321"/>
      <c r="AY54" s="321"/>
      <c r="AZ54" s="321"/>
      <c r="BA54" s="321"/>
      <c r="BB54" s="321"/>
      <c r="BC54" s="321"/>
      <c r="BD54" s="321"/>
      <c r="BE54" s="321"/>
      <c r="BF54" s="321"/>
      <c r="BG54" s="321"/>
      <c r="BH54" s="321"/>
      <c r="BI54" s="321"/>
      <c r="BJ54" s="321"/>
      <c r="BK54" s="325"/>
      <c r="BL54" s="325"/>
      <c r="BM54" s="325"/>
      <c r="BN54" s="325"/>
      <c r="BO54" s="325"/>
      <c r="BP54" s="325"/>
      <c r="BQ54" s="325"/>
      <c r="BR54" s="325"/>
      <c r="BS54" s="325"/>
      <c r="BT54" s="325"/>
      <c r="BU54" s="325"/>
      <c r="BV54" s="321"/>
      <c r="BW54" s="321"/>
      <c r="BX54" s="321"/>
      <c r="BY54" s="321"/>
      <c r="BZ54" s="321"/>
      <c r="CA54" s="321"/>
      <c r="CB54" s="321"/>
      <c r="CC54" s="321"/>
      <c r="CD54" s="321"/>
      <c r="CE54" s="321"/>
      <c r="CF54" s="321"/>
      <c r="CG54" s="321"/>
      <c r="CH54" s="321"/>
      <c r="CI54" s="321"/>
      <c r="CJ54" s="321"/>
      <c r="CK54" s="321"/>
      <c r="CL54" s="321"/>
      <c r="CM54" s="321"/>
      <c r="CN54" s="321"/>
      <c r="CO54" s="326"/>
    </row>
    <row r="55" spans="1:93" s="305" customFormat="1" ht="19.899999999999999" customHeight="1" x14ac:dyDescent="0.2">
      <c r="A55" s="323"/>
      <c r="B55" s="327" t="s">
        <v>48</v>
      </c>
      <c r="C55" s="326"/>
      <c r="D55" s="326"/>
      <c r="E55" s="326"/>
      <c r="F55" s="326"/>
      <c r="G55" s="326"/>
      <c r="H55" s="326"/>
      <c r="I55" s="326"/>
      <c r="J55" s="326"/>
      <c r="K55" s="326"/>
      <c r="L55" s="326"/>
      <c r="M55" s="326"/>
      <c r="N55" s="326"/>
      <c r="O55" s="326"/>
      <c r="P55" s="326"/>
      <c r="Q55" s="326"/>
      <c r="R55" s="326"/>
      <c r="S55" s="326"/>
      <c r="T55" s="326"/>
      <c r="U55" s="326"/>
      <c r="V55" s="326"/>
      <c r="W55" s="326"/>
      <c r="X55" s="326"/>
      <c r="Y55" s="326"/>
      <c r="Z55" s="326"/>
      <c r="AA55" s="326"/>
      <c r="AB55" s="326"/>
      <c r="AC55" s="326"/>
      <c r="AD55" s="326"/>
      <c r="AE55" s="326"/>
      <c r="AF55" s="326"/>
      <c r="AG55" s="326"/>
      <c r="AH55" s="326"/>
      <c r="AI55" s="326"/>
      <c r="AJ55" s="326"/>
      <c r="AK55" s="326"/>
      <c r="AL55" s="326"/>
      <c r="AM55" s="326"/>
      <c r="AN55" s="326"/>
      <c r="AO55" s="326"/>
      <c r="AP55" s="326"/>
      <c r="AQ55" s="326"/>
      <c r="AR55" s="326"/>
      <c r="AS55" s="326"/>
      <c r="AT55" s="326"/>
      <c r="AU55" s="326"/>
      <c r="AV55" s="326"/>
      <c r="AW55" s="326"/>
      <c r="AX55" s="326"/>
      <c r="AY55" s="326"/>
      <c r="AZ55" s="326"/>
      <c r="BA55" s="326"/>
      <c r="BB55" s="326"/>
      <c r="BC55" s="326"/>
      <c r="BD55" s="326"/>
      <c r="BE55" s="326"/>
      <c r="BF55" s="326"/>
      <c r="BG55" s="326"/>
      <c r="BH55" s="326"/>
      <c r="BI55" s="326"/>
      <c r="BJ55" s="326"/>
      <c r="BK55" s="326"/>
      <c r="BL55" s="326"/>
      <c r="BM55" s="326"/>
      <c r="BN55" s="326"/>
      <c r="BO55" s="326"/>
      <c r="BP55" s="326"/>
      <c r="BQ55" s="326"/>
      <c r="BR55" s="326"/>
      <c r="BS55" s="326"/>
      <c r="BT55" s="326"/>
      <c r="BU55" s="326"/>
      <c r="BV55" s="326"/>
      <c r="BW55" s="326"/>
      <c r="BX55" s="326"/>
      <c r="BY55" s="326"/>
      <c r="BZ55" s="326"/>
      <c r="CA55" s="326"/>
      <c r="CB55" s="326"/>
      <c r="CC55" s="326"/>
      <c r="CD55" s="326"/>
      <c r="CE55" s="326"/>
      <c r="CF55" s="326"/>
      <c r="CG55" s="326"/>
      <c r="CH55" s="326"/>
      <c r="CI55" s="326"/>
      <c r="CJ55" s="326"/>
      <c r="CK55" s="326"/>
      <c r="CL55" s="326"/>
      <c r="CM55" s="326"/>
      <c r="CN55" s="326"/>
      <c r="CO55" s="326"/>
    </row>
    <row r="56" spans="1:93" s="305" customFormat="1" ht="19.899999999999999" customHeight="1" x14ac:dyDescent="0.2">
      <c r="A56" s="323"/>
      <c r="B56" s="328" t="s">
        <v>49</v>
      </c>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29"/>
      <c r="AL56" s="329"/>
      <c r="AM56" s="329"/>
      <c r="AN56" s="329"/>
      <c r="AO56" s="329"/>
      <c r="AP56" s="329"/>
      <c r="AQ56" s="329"/>
      <c r="AR56" s="329"/>
      <c r="AS56" s="329"/>
      <c r="AT56" s="329"/>
      <c r="AU56" s="329"/>
      <c r="AV56" s="329"/>
      <c r="AW56" s="329"/>
      <c r="AX56" s="329"/>
      <c r="AY56" s="329"/>
      <c r="AZ56" s="329"/>
      <c r="BA56" s="329"/>
      <c r="BB56" s="329"/>
      <c r="BC56" s="329"/>
      <c r="BD56" s="329"/>
      <c r="BE56" s="329"/>
      <c r="BF56" s="329"/>
      <c r="BG56" s="329"/>
      <c r="BH56" s="329"/>
      <c r="BI56" s="329"/>
      <c r="BJ56" s="329"/>
      <c r="BK56" s="329"/>
      <c r="BL56" s="329"/>
      <c r="BM56" s="329"/>
      <c r="BN56" s="329"/>
      <c r="BO56" s="329"/>
      <c r="BP56" s="329"/>
      <c r="BQ56" s="329"/>
      <c r="BR56" s="329"/>
      <c r="BS56" s="329"/>
      <c r="BT56" s="329"/>
      <c r="BU56" s="329"/>
      <c r="BV56" s="329"/>
      <c r="BW56" s="329"/>
      <c r="BX56" s="329"/>
      <c r="BY56" s="329"/>
      <c r="BZ56" s="329"/>
      <c r="CA56" s="329"/>
      <c r="CB56" s="329"/>
      <c r="CC56" s="329"/>
      <c r="CD56" s="329"/>
      <c r="CE56" s="329"/>
      <c r="CF56" s="329"/>
      <c r="CG56" s="329"/>
      <c r="CH56" s="329"/>
      <c r="CI56" s="329"/>
      <c r="CJ56" s="329"/>
      <c r="CK56" s="329"/>
      <c r="CL56" s="329"/>
      <c r="CM56" s="329"/>
      <c r="CN56" s="329"/>
      <c r="CO56" s="326"/>
    </row>
    <row r="57" spans="1:93" s="263" customFormat="1" ht="39.950000000000003" customHeight="1" x14ac:dyDescent="0.2">
      <c r="A57" s="280">
        <v>32</v>
      </c>
      <c r="B57" s="265" t="s">
        <v>50</v>
      </c>
      <c r="C57" s="266"/>
      <c r="D57" s="267"/>
      <c r="E57" s="267"/>
      <c r="F57" s="267"/>
      <c r="G57" s="267"/>
      <c r="H57" s="267"/>
      <c r="I57" s="267"/>
      <c r="J57" s="268"/>
      <c r="K57" s="267"/>
      <c r="L57" s="267"/>
      <c r="M57" s="267"/>
      <c r="N57" s="267"/>
      <c r="O57" s="268"/>
      <c r="P57" s="267"/>
      <c r="Q57" s="267"/>
      <c r="R57" s="267"/>
      <c r="S57" s="267"/>
      <c r="T57" s="268"/>
      <c r="U57" s="267"/>
      <c r="V57" s="267"/>
      <c r="W57" s="267"/>
      <c r="X57" s="267"/>
      <c r="Y57" s="268"/>
      <c r="Z57" s="267"/>
      <c r="AA57" s="267"/>
      <c r="AB57" s="267"/>
      <c r="AC57" s="268"/>
      <c r="AD57" s="267"/>
      <c r="AE57" s="267"/>
      <c r="AF57" s="269"/>
      <c r="AG57" s="277"/>
      <c r="AH57" s="267"/>
      <c r="AI57" s="268"/>
      <c r="AJ57" s="267"/>
      <c r="AK57" s="267"/>
      <c r="AL57" s="267"/>
      <c r="AM57" s="267"/>
      <c r="AN57" s="268"/>
      <c r="AO57" s="267"/>
      <c r="AP57" s="267"/>
      <c r="AQ57" s="267"/>
      <c r="AR57" s="267"/>
      <c r="AS57" s="268"/>
      <c r="AT57" s="267"/>
      <c r="AU57" s="267"/>
      <c r="AV57" s="267"/>
      <c r="AW57" s="267"/>
      <c r="AX57" s="268"/>
      <c r="AY57" s="267"/>
      <c r="AZ57" s="267"/>
      <c r="BA57" s="267"/>
      <c r="BB57" s="267"/>
      <c r="BC57" s="268"/>
      <c r="BD57" s="267"/>
      <c r="BE57" s="267"/>
      <c r="BF57" s="267"/>
      <c r="BG57" s="268"/>
      <c r="BH57" s="267"/>
      <c r="BI57" s="267"/>
      <c r="BJ57" s="269"/>
      <c r="BK57" s="266"/>
      <c r="BL57" s="267"/>
      <c r="BM57" s="267"/>
      <c r="BN57" s="267"/>
      <c r="BO57" s="267"/>
      <c r="BP57" s="267"/>
      <c r="BQ57" s="267"/>
      <c r="BR57" s="268"/>
      <c r="BS57" s="267"/>
      <c r="BT57" s="267"/>
      <c r="BU57" s="267"/>
      <c r="BV57" s="267"/>
      <c r="BW57" s="268"/>
      <c r="BX57" s="267"/>
      <c r="BY57" s="267"/>
      <c r="BZ57" s="267"/>
      <c r="CA57" s="267"/>
      <c r="CB57" s="268"/>
      <c r="CC57" s="267"/>
      <c r="CD57" s="267"/>
      <c r="CE57" s="267"/>
      <c r="CF57" s="267"/>
      <c r="CG57" s="268"/>
      <c r="CH57" s="267"/>
      <c r="CI57" s="267"/>
      <c r="CJ57" s="267"/>
      <c r="CK57" s="268"/>
      <c r="CL57" s="267"/>
      <c r="CM57" s="267"/>
      <c r="CN57" s="269"/>
      <c r="CO57" s="270"/>
    </row>
    <row r="58" spans="1:93" s="263" customFormat="1" ht="39.950000000000003" customHeight="1" x14ac:dyDescent="0.2">
      <c r="A58" s="280">
        <v>33</v>
      </c>
      <c r="B58" s="271" t="s">
        <v>51</v>
      </c>
      <c r="C58" s="272"/>
      <c r="D58" s="273"/>
      <c r="E58" s="274"/>
      <c r="F58" s="273"/>
      <c r="G58" s="273"/>
      <c r="H58" s="273"/>
      <c r="I58" s="273"/>
      <c r="J58" s="274"/>
      <c r="K58" s="273"/>
      <c r="L58" s="273"/>
      <c r="M58" s="273"/>
      <c r="N58" s="273"/>
      <c r="O58" s="274"/>
      <c r="P58" s="273"/>
      <c r="Q58" s="273"/>
      <c r="R58" s="273"/>
      <c r="S58" s="273"/>
      <c r="T58" s="274"/>
      <c r="U58" s="273"/>
      <c r="V58" s="273"/>
      <c r="W58" s="273"/>
      <c r="X58" s="273"/>
      <c r="Y58" s="274"/>
      <c r="Z58" s="273"/>
      <c r="AA58" s="273"/>
      <c r="AB58" s="273"/>
      <c r="AC58" s="274"/>
      <c r="AD58" s="273"/>
      <c r="AE58" s="273"/>
      <c r="AF58" s="275"/>
      <c r="AG58" s="276"/>
      <c r="AH58" s="273"/>
      <c r="AI58" s="274"/>
      <c r="AJ58" s="273"/>
      <c r="AK58" s="273"/>
      <c r="AL58" s="273"/>
      <c r="AM58" s="273"/>
      <c r="AN58" s="274"/>
      <c r="AO58" s="273"/>
      <c r="AP58" s="273"/>
      <c r="AQ58" s="273"/>
      <c r="AR58" s="273"/>
      <c r="AS58" s="274"/>
      <c r="AT58" s="273"/>
      <c r="AU58" s="273"/>
      <c r="AV58" s="273"/>
      <c r="AW58" s="273"/>
      <c r="AX58" s="274"/>
      <c r="AY58" s="273"/>
      <c r="AZ58" s="273"/>
      <c r="BA58" s="273"/>
      <c r="BB58" s="273"/>
      <c r="BC58" s="274"/>
      <c r="BD58" s="273"/>
      <c r="BE58" s="273"/>
      <c r="BF58" s="273"/>
      <c r="BG58" s="274"/>
      <c r="BH58" s="273"/>
      <c r="BI58" s="273"/>
      <c r="BJ58" s="275"/>
      <c r="BK58" s="272"/>
      <c r="BL58" s="273"/>
      <c r="BM58" s="274"/>
      <c r="BN58" s="273"/>
      <c r="BO58" s="273"/>
      <c r="BP58" s="273"/>
      <c r="BQ58" s="273"/>
      <c r="BR58" s="274"/>
      <c r="BS58" s="273"/>
      <c r="BT58" s="273"/>
      <c r="BU58" s="273"/>
      <c r="BV58" s="273"/>
      <c r="BW58" s="274"/>
      <c r="BX58" s="273"/>
      <c r="BY58" s="273"/>
      <c r="BZ58" s="273"/>
      <c r="CA58" s="273"/>
      <c r="CB58" s="274"/>
      <c r="CC58" s="273"/>
      <c r="CD58" s="273"/>
      <c r="CE58" s="273"/>
      <c r="CF58" s="273"/>
      <c r="CG58" s="274"/>
      <c r="CH58" s="273"/>
      <c r="CI58" s="273"/>
      <c r="CJ58" s="273"/>
      <c r="CK58" s="274"/>
      <c r="CL58" s="273"/>
      <c r="CM58" s="273"/>
      <c r="CN58" s="275"/>
      <c r="CO58" s="270"/>
    </row>
    <row r="59" spans="1:93" s="263" customFormat="1" ht="39.950000000000003" customHeight="1" x14ac:dyDescent="0.2">
      <c r="A59" s="280">
        <v>34</v>
      </c>
      <c r="B59" s="265" t="s">
        <v>52</v>
      </c>
      <c r="C59" s="266"/>
      <c r="D59" s="267"/>
      <c r="E59" s="268"/>
      <c r="F59" s="267"/>
      <c r="G59" s="267"/>
      <c r="H59" s="267"/>
      <c r="I59" s="267"/>
      <c r="J59" s="268"/>
      <c r="K59" s="267"/>
      <c r="L59" s="267"/>
      <c r="M59" s="267"/>
      <c r="N59" s="267"/>
      <c r="O59" s="268"/>
      <c r="P59" s="267"/>
      <c r="Q59" s="267"/>
      <c r="R59" s="267"/>
      <c r="S59" s="267"/>
      <c r="T59" s="268"/>
      <c r="U59" s="267"/>
      <c r="V59" s="267"/>
      <c r="W59" s="267"/>
      <c r="X59" s="267"/>
      <c r="Y59" s="268"/>
      <c r="Z59" s="267"/>
      <c r="AA59" s="267"/>
      <c r="AB59" s="267"/>
      <c r="AC59" s="268"/>
      <c r="AD59" s="267"/>
      <c r="AE59" s="267"/>
      <c r="AF59" s="269"/>
      <c r="AG59" s="277"/>
      <c r="AH59" s="267"/>
      <c r="AI59" s="268"/>
      <c r="AJ59" s="267"/>
      <c r="AK59" s="267"/>
      <c r="AL59" s="267"/>
      <c r="AM59" s="267"/>
      <c r="AN59" s="268"/>
      <c r="AO59" s="267"/>
      <c r="AP59" s="267"/>
      <c r="AQ59" s="267"/>
      <c r="AR59" s="267"/>
      <c r="AS59" s="268"/>
      <c r="AT59" s="267"/>
      <c r="AU59" s="267"/>
      <c r="AV59" s="267"/>
      <c r="AW59" s="267"/>
      <c r="AX59" s="268"/>
      <c r="AY59" s="267"/>
      <c r="AZ59" s="267"/>
      <c r="BA59" s="267"/>
      <c r="BB59" s="267"/>
      <c r="BC59" s="268"/>
      <c r="BD59" s="267"/>
      <c r="BE59" s="267"/>
      <c r="BF59" s="267"/>
      <c r="BG59" s="268"/>
      <c r="BH59" s="267"/>
      <c r="BI59" s="267"/>
      <c r="BJ59" s="269"/>
      <c r="BK59" s="266"/>
      <c r="BL59" s="267"/>
      <c r="BM59" s="268"/>
      <c r="BN59" s="267"/>
      <c r="BO59" s="267"/>
      <c r="BP59" s="267"/>
      <c r="BQ59" s="267"/>
      <c r="BR59" s="268"/>
      <c r="BS59" s="267"/>
      <c r="BT59" s="267"/>
      <c r="BU59" s="267"/>
      <c r="BV59" s="267"/>
      <c r="BW59" s="268"/>
      <c r="BX59" s="267"/>
      <c r="BY59" s="267"/>
      <c r="BZ59" s="267"/>
      <c r="CA59" s="267"/>
      <c r="CB59" s="268"/>
      <c r="CC59" s="267"/>
      <c r="CD59" s="267"/>
      <c r="CE59" s="267"/>
      <c r="CF59" s="267"/>
      <c r="CG59" s="268"/>
      <c r="CH59" s="267"/>
      <c r="CI59" s="267"/>
      <c r="CJ59" s="267"/>
      <c r="CK59" s="268"/>
      <c r="CL59" s="267"/>
      <c r="CM59" s="267"/>
      <c r="CN59" s="269"/>
      <c r="CO59" s="270"/>
    </row>
    <row r="60" spans="1:93" s="263" customFormat="1" ht="39.950000000000003" customHeight="1" x14ac:dyDescent="0.2">
      <c r="A60" s="280">
        <v>35</v>
      </c>
      <c r="B60" s="271" t="s">
        <v>53</v>
      </c>
      <c r="C60" s="272"/>
      <c r="D60" s="273"/>
      <c r="E60" s="274"/>
      <c r="F60" s="273"/>
      <c r="G60" s="273"/>
      <c r="H60" s="273"/>
      <c r="I60" s="273"/>
      <c r="J60" s="274"/>
      <c r="K60" s="273"/>
      <c r="L60" s="273"/>
      <c r="M60" s="273"/>
      <c r="N60" s="273"/>
      <c r="O60" s="274"/>
      <c r="P60" s="273"/>
      <c r="Q60" s="273"/>
      <c r="R60" s="273"/>
      <c r="S60" s="273"/>
      <c r="T60" s="274"/>
      <c r="U60" s="273"/>
      <c r="V60" s="273"/>
      <c r="W60" s="273"/>
      <c r="X60" s="273"/>
      <c r="Y60" s="274"/>
      <c r="Z60" s="273"/>
      <c r="AA60" s="273"/>
      <c r="AB60" s="273"/>
      <c r="AC60" s="274"/>
      <c r="AD60" s="273"/>
      <c r="AE60" s="273"/>
      <c r="AF60" s="275"/>
      <c r="AG60" s="276"/>
      <c r="AH60" s="273"/>
      <c r="AI60" s="274"/>
      <c r="AJ60" s="273"/>
      <c r="AK60" s="273"/>
      <c r="AL60" s="273"/>
      <c r="AM60" s="273"/>
      <c r="AN60" s="274"/>
      <c r="AO60" s="273"/>
      <c r="AP60" s="273"/>
      <c r="AQ60" s="273"/>
      <c r="AR60" s="273"/>
      <c r="AS60" s="274"/>
      <c r="AT60" s="273"/>
      <c r="AU60" s="273"/>
      <c r="AV60" s="273"/>
      <c r="AW60" s="273"/>
      <c r="AX60" s="274"/>
      <c r="AY60" s="273"/>
      <c r="AZ60" s="273"/>
      <c r="BA60" s="273"/>
      <c r="BB60" s="273"/>
      <c r="BC60" s="274"/>
      <c r="BD60" s="273"/>
      <c r="BE60" s="273"/>
      <c r="BF60" s="273"/>
      <c r="BG60" s="274"/>
      <c r="BH60" s="273"/>
      <c r="BI60" s="273"/>
      <c r="BJ60" s="275"/>
      <c r="BK60" s="272"/>
      <c r="BL60" s="273"/>
      <c r="BM60" s="274"/>
      <c r="BN60" s="273"/>
      <c r="BO60" s="273"/>
      <c r="BP60" s="273"/>
      <c r="BQ60" s="273"/>
      <c r="BR60" s="274"/>
      <c r="BS60" s="273"/>
      <c r="BT60" s="273"/>
      <c r="BU60" s="273"/>
      <c r="BV60" s="273"/>
      <c r="BW60" s="274"/>
      <c r="BX60" s="273"/>
      <c r="BY60" s="273"/>
      <c r="BZ60" s="273"/>
      <c r="CA60" s="273"/>
      <c r="CB60" s="274"/>
      <c r="CC60" s="273"/>
      <c r="CD60" s="273"/>
      <c r="CE60" s="273"/>
      <c r="CF60" s="273"/>
      <c r="CG60" s="274"/>
      <c r="CH60" s="273"/>
      <c r="CI60" s="273"/>
      <c r="CJ60" s="273"/>
      <c r="CK60" s="274"/>
      <c r="CL60" s="273"/>
      <c r="CM60" s="273"/>
      <c r="CN60" s="275"/>
      <c r="CO60" s="270"/>
    </row>
    <row r="61" spans="1:93" s="305" customFormat="1" ht="19.899999999999999" customHeight="1" x14ac:dyDescent="0.2">
      <c r="A61" s="323"/>
      <c r="B61" s="330" t="s">
        <v>54</v>
      </c>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21"/>
      <c r="AL61" s="321"/>
      <c r="AM61" s="321"/>
      <c r="AN61" s="321"/>
      <c r="AO61" s="321"/>
      <c r="AP61" s="321"/>
      <c r="AQ61" s="321"/>
      <c r="AR61" s="321"/>
      <c r="AS61" s="321"/>
      <c r="AT61" s="321"/>
      <c r="AU61" s="321"/>
      <c r="AV61" s="321"/>
      <c r="AW61" s="321"/>
      <c r="AX61" s="321"/>
      <c r="AY61" s="321"/>
      <c r="AZ61" s="321"/>
      <c r="BA61" s="321"/>
      <c r="BB61" s="321"/>
      <c r="BC61" s="321"/>
      <c r="BD61" s="321"/>
      <c r="BE61" s="321"/>
      <c r="BF61" s="321"/>
      <c r="BG61" s="321"/>
      <c r="BH61" s="321"/>
      <c r="BI61" s="321"/>
      <c r="BJ61" s="321"/>
      <c r="BK61" s="321"/>
      <c r="BL61" s="321"/>
      <c r="BM61" s="321"/>
      <c r="BN61" s="321"/>
      <c r="BO61" s="321"/>
      <c r="BP61" s="321"/>
      <c r="BQ61" s="321"/>
      <c r="BR61" s="321"/>
      <c r="BS61" s="321"/>
      <c r="BT61" s="321"/>
      <c r="BU61" s="321"/>
      <c r="BV61" s="321"/>
      <c r="BW61" s="321"/>
      <c r="BX61" s="321"/>
      <c r="BY61" s="321"/>
      <c r="BZ61" s="321"/>
      <c r="CA61" s="321"/>
      <c r="CB61" s="321"/>
      <c r="CC61" s="321"/>
      <c r="CD61" s="321"/>
      <c r="CE61" s="321"/>
      <c r="CF61" s="321"/>
      <c r="CG61" s="321"/>
      <c r="CH61" s="321"/>
      <c r="CI61" s="321"/>
      <c r="CJ61" s="321"/>
      <c r="CK61" s="321"/>
      <c r="CL61" s="321"/>
      <c r="CM61" s="321"/>
      <c r="CN61" s="321"/>
      <c r="CO61" s="308"/>
    </row>
    <row r="62" spans="1:93" s="305" customFormat="1" ht="19.899999999999999" customHeight="1" x14ac:dyDescent="0.2">
      <c r="A62" s="323"/>
      <c r="B62" s="330" t="s">
        <v>55</v>
      </c>
      <c r="C62" s="329"/>
      <c r="D62" s="329"/>
      <c r="E62" s="329"/>
      <c r="F62" s="329"/>
      <c r="G62" s="329"/>
      <c r="H62" s="329"/>
      <c r="I62" s="329"/>
      <c r="J62" s="329"/>
      <c r="K62" s="329"/>
      <c r="L62" s="329"/>
      <c r="M62" s="329"/>
      <c r="N62" s="329"/>
      <c r="O62" s="329"/>
      <c r="P62" s="329"/>
      <c r="Q62" s="329"/>
      <c r="R62" s="329"/>
      <c r="S62" s="329"/>
      <c r="T62" s="329"/>
      <c r="U62" s="329"/>
      <c r="V62" s="329"/>
      <c r="W62" s="329"/>
      <c r="X62" s="329"/>
      <c r="Y62" s="329"/>
      <c r="Z62" s="329"/>
      <c r="AA62" s="329"/>
      <c r="AB62" s="329"/>
      <c r="AC62" s="329"/>
      <c r="AD62" s="329"/>
      <c r="AE62" s="329"/>
      <c r="AF62" s="329"/>
      <c r="AG62" s="329"/>
      <c r="AH62" s="329"/>
      <c r="AI62" s="329"/>
      <c r="AJ62" s="329"/>
      <c r="AK62" s="329"/>
      <c r="AL62" s="329"/>
      <c r="AM62" s="329"/>
      <c r="AN62" s="329"/>
      <c r="AO62" s="329"/>
      <c r="AP62" s="329"/>
      <c r="AQ62" s="329"/>
      <c r="AR62" s="329"/>
      <c r="AS62" s="329"/>
      <c r="AT62" s="329"/>
      <c r="AU62" s="329"/>
      <c r="AV62" s="329"/>
      <c r="AW62" s="329"/>
      <c r="AX62" s="329"/>
      <c r="AY62" s="329"/>
      <c r="AZ62" s="329"/>
      <c r="BA62" s="329"/>
      <c r="BB62" s="329"/>
      <c r="BC62" s="329"/>
      <c r="BD62" s="329"/>
      <c r="BE62" s="329"/>
      <c r="BF62" s="329"/>
      <c r="BG62" s="329"/>
      <c r="BH62" s="329"/>
      <c r="BI62" s="329"/>
      <c r="BJ62" s="329"/>
      <c r="BK62" s="329"/>
      <c r="BL62" s="329"/>
      <c r="BM62" s="329"/>
      <c r="BN62" s="329"/>
      <c r="BO62" s="329"/>
      <c r="BP62" s="329"/>
      <c r="BQ62" s="329"/>
      <c r="BR62" s="329"/>
      <c r="BS62" s="329"/>
      <c r="BT62" s="329"/>
      <c r="BU62" s="329"/>
      <c r="BV62" s="329"/>
      <c r="BW62" s="329"/>
      <c r="BX62" s="329"/>
      <c r="BY62" s="329"/>
      <c r="BZ62" s="329"/>
      <c r="CA62" s="329"/>
      <c r="CB62" s="329"/>
      <c r="CC62" s="329"/>
      <c r="CD62" s="329"/>
      <c r="CE62" s="329"/>
      <c r="CF62" s="329"/>
      <c r="CG62" s="329"/>
      <c r="CH62" s="329"/>
      <c r="CI62" s="329"/>
      <c r="CJ62" s="329"/>
      <c r="CK62" s="329"/>
      <c r="CL62" s="329"/>
      <c r="CM62" s="329"/>
      <c r="CN62" s="329"/>
      <c r="CO62" s="308"/>
    </row>
    <row r="63" spans="1:93" s="263" customFormat="1" ht="39.950000000000003" customHeight="1" x14ac:dyDescent="0.2">
      <c r="A63" s="280">
        <v>36</v>
      </c>
      <c r="B63" s="265" t="s">
        <v>56</v>
      </c>
      <c r="C63" s="266"/>
      <c r="D63" s="267"/>
      <c r="E63" s="268"/>
      <c r="F63" s="267"/>
      <c r="G63" s="267"/>
      <c r="H63" s="267"/>
      <c r="I63" s="267"/>
      <c r="J63" s="268"/>
      <c r="K63" s="267"/>
      <c r="L63" s="267"/>
      <c r="M63" s="267"/>
      <c r="N63" s="267"/>
      <c r="O63" s="268"/>
      <c r="P63" s="267"/>
      <c r="Q63" s="267"/>
      <c r="R63" s="267"/>
      <c r="S63" s="267"/>
      <c r="T63" s="268"/>
      <c r="U63" s="267"/>
      <c r="V63" s="267"/>
      <c r="W63" s="267"/>
      <c r="X63" s="267"/>
      <c r="Y63" s="268"/>
      <c r="Z63" s="267"/>
      <c r="AA63" s="267"/>
      <c r="AB63" s="267"/>
      <c r="AC63" s="268"/>
      <c r="AD63" s="267"/>
      <c r="AE63" s="267"/>
      <c r="AF63" s="269"/>
      <c r="AG63" s="277"/>
      <c r="AH63" s="267"/>
      <c r="AI63" s="268"/>
      <c r="AJ63" s="267"/>
      <c r="AK63" s="267"/>
      <c r="AL63" s="267"/>
      <c r="AM63" s="267"/>
      <c r="AN63" s="268"/>
      <c r="AO63" s="267"/>
      <c r="AP63" s="267"/>
      <c r="AQ63" s="267"/>
      <c r="AR63" s="267"/>
      <c r="AS63" s="268"/>
      <c r="AT63" s="267"/>
      <c r="AU63" s="267"/>
      <c r="AV63" s="267"/>
      <c r="AW63" s="267"/>
      <c r="AX63" s="268"/>
      <c r="AY63" s="267"/>
      <c r="AZ63" s="267"/>
      <c r="BA63" s="267"/>
      <c r="BB63" s="267"/>
      <c r="BC63" s="268"/>
      <c r="BD63" s="267"/>
      <c r="BE63" s="267"/>
      <c r="BF63" s="267"/>
      <c r="BG63" s="268"/>
      <c r="BH63" s="267"/>
      <c r="BI63" s="267"/>
      <c r="BJ63" s="269"/>
      <c r="BK63" s="266"/>
      <c r="BL63" s="267"/>
      <c r="BM63" s="268"/>
      <c r="BN63" s="267"/>
      <c r="BO63" s="267"/>
      <c r="BP63" s="267"/>
      <c r="BQ63" s="267"/>
      <c r="BR63" s="268"/>
      <c r="BS63" s="267"/>
      <c r="BT63" s="267"/>
      <c r="BU63" s="267"/>
      <c r="BV63" s="267"/>
      <c r="BW63" s="268"/>
      <c r="BX63" s="267"/>
      <c r="BY63" s="267"/>
      <c r="BZ63" s="267"/>
      <c r="CA63" s="267"/>
      <c r="CB63" s="268"/>
      <c r="CC63" s="267"/>
      <c r="CD63" s="267"/>
      <c r="CE63" s="267"/>
      <c r="CF63" s="267"/>
      <c r="CG63" s="268"/>
      <c r="CH63" s="267"/>
      <c r="CI63" s="267"/>
      <c r="CJ63" s="267"/>
      <c r="CK63" s="268"/>
      <c r="CL63" s="267"/>
      <c r="CM63" s="267"/>
      <c r="CN63" s="269"/>
      <c r="CO63" s="270"/>
    </row>
    <row r="64" spans="1:93" s="263" customFormat="1" ht="39.950000000000003" customHeight="1" x14ac:dyDescent="0.2">
      <c r="A64" s="280">
        <v>37</v>
      </c>
      <c r="B64" s="271" t="s">
        <v>57</v>
      </c>
      <c r="C64" s="272"/>
      <c r="D64" s="273"/>
      <c r="E64" s="274"/>
      <c r="F64" s="273"/>
      <c r="G64" s="273"/>
      <c r="H64" s="273"/>
      <c r="I64" s="273"/>
      <c r="J64" s="274"/>
      <c r="K64" s="273"/>
      <c r="L64" s="273"/>
      <c r="M64" s="273"/>
      <c r="N64" s="273"/>
      <c r="O64" s="274"/>
      <c r="P64" s="273"/>
      <c r="Q64" s="273"/>
      <c r="R64" s="273"/>
      <c r="S64" s="273"/>
      <c r="T64" s="274"/>
      <c r="U64" s="273"/>
      <c r="V64" s="273"/>
      <c r="W64" s="273"/>
      <c r="X64" s="273"/>
      <c r="Y64" s="274"/>
      <c r="Z64" s="273"/>
      <c r="AA64" s="273"/>
      <c r="AB64" s="273"/>
      <c r="AC64" s="274"/>
      <c r="AD64" s="273"/>
      <c r="AE64" s="273"/>
      <c r="AF64" s="275"/>
      <c r="AG64" s="276"/>
      <c r="AH64" s="273"/>
      <c r="AI64" s="274"/>
      <c r="AJ64" s="273"/>
      <c r="AK64" s="273"/>
      <c r="AL64" s="273"/>
      <c r="AM64" s="273"/>
      <c r="AN64" s="274"/>
      <c r="AO64" s="273"/>
      <c r="AP64" s="273"/>
      <c r="AQ64" s="273"/>
      <c r="AR64" s="273"/>
      <c r="AS64" s="274"/>
      <c r="AT64" s="273"/>
      <c r="AU64" s="273"/>
      <c r="AV64" s="273"/>
      <c r="AW64" s="273"/>
      <c r="AX64" s="274"/>
      <c r="AY64" s="273"/>
      <c r="AZ64" s="273"/>
      <c r="BA64" s="273"/>
      <c r="BB64" s="273"/>
      <c r="BC64" s="274"/>
      <c r="BD64" s="273"/>
      <c r="BE64" s="273"/>
      <c r="BF64" s="273"/>
      <c r="BG64" s="274"/>
      <c r="BH64" s="273"/>
      <c r="BI64" s="273"/>
      <c r="BJ64" s="275"/>
      <c r="BK64" s="272"/>
      <c r="BL64" s="273"/>
      <c r="BM64" s="274"/>
      <c r="BN64" s="273"/>
      <c r="BO64" s="273"/>
      <c r="BP64" s="273"/>
      <c r="BQ64" s="273"/>
      <c r="BR64" s="274"/>
      <c r="BS64" s="273"/>
      <c r="BT64" s="273"/>
      <c r="BU64" s="273"/>
      <c r="BV64" s="273"/>
      <c r="BW64" s="274"/>
      <c r="BX64" s="273"/>
      <c r="BY64" s="273"/>
      <c r="BZ64" s="273"/>
      <c r="CA64" s="273"/>
      <c r="CB64" s="274"/>
      <c r="CC64" s="273"/>
      <c r="CD64" s="273"/>
      <c r="CE64" s="273"/>
      <c r="CF64" s="273"/>
      <c r="CG64" s="274"/>
      <c r="CH64" s="273"/>
      <c r="CI64" s="273"/>
      <c r="CJ64" s="273"/>
      <c r="CK64" s="274"/>
      <c r="CL64" s="273"/>
      <c r="CM64" s="273"/>
      <c r="CN64" s="275"/>
      <c r="CO64" s="270"/>
    </row>
    <row r="65" spans="1:93" s="305" customFormat="1" ht="19.899999999999999" customHeight="1" x14ac:dyDescent="0.2">
      <c r="A65" s="323"/>
      <c r="B65" s="330" t="s">
        <v>58</v>
      </c>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0"/>
      <c r="AL65" s="310"/>
      <c r="AM65" s="310"/>
      <c r="AN65" s="310"/>
      <c r="AO65" s="310"/>
      <c r="AP65" s="310"/>
      <c r="AQ65" s="310"/>
      <c r="AR65" s="310"/>
      <c r="AS65" s="310"/>
      <c r="AT65" s="310"/>
      <c r="AU65" s="310"/>
      <c r="AV65" s="310"/>
      <c r="AW65" s="310"/>
      <c r="AX65" s="310"/>
      <c r="AY65" s="310"/>
      <c r="AZ65" s="310"/>
      <c r="BA65" s="310"/>
      <c r="BB65" s="310"/>
      <c r="BC65" s="310"/>
      <c r="BD65" s="310"/>
      <c r="BE65" s="310"/>
      <c r="BF65" s="310"/>
      <c r="BG65" s="310"/>
      <c r="BH65" s="310"/>
      <c r="BI65" s="310"/>
      <c r="BJ65" s="310"/>
      <c r="BK65" s="310"/>
      <c r="BL65" s="310"/>
      <c r="BM65" s="310"/>
      <c r="BN65" s="310"/>
      <c r="BO65" s="310"/>
      <c r="BP65" s="310"/>
      <c r="BQ65" s="310"/>
      <c r="BR65" s="310"/>
      <c r="BS65" s="310"/>
      <c r="BT65" s="310"/>
      <c r="BU65" s="310"/>
      <c r="BV65" s="310"/>
      <c r="BW65" s="310"/>
      <c r="BX65" s="310"/>
      <c r="BY65" s="310"/>
      <c r="BZ65" s="310"/>
      <c r="CA65" s="310"/>
      <c r="CB65" s="310"/>
      <c r="CC65" s="310"/>
      <c r="CD65" s="310"/>
      <c r="CE65" s="310"/>
      <c r="CF65" s="310"/>
      <c r="CG65" s="310"/>
      <c r="CH65" s="310"/>
      <c r="CI65" s="310"/>
      <c r="CJ65" s="310"/>
      <c r="CK65" s="310"/>
      <c r="CL65" s="310"/>
      <c r="CM65" s="310"/>
      <c r="CN65" s="310"/>
      <c r="CO65" s="308"/>
    </row>
    <row r="66" spans="1:93" s="263" customFormat="1" ht="39.950000000000003" customHeight="1" x14ac:dyDescent="0.2">
      <c r="A66" s="280">
        <v>38</v>
      </c>
      <c r="B66" s="265" t="s">
        <v>59</v>
      </c>
      <c r="C66" s="266"/>
      <c r="D66" s="267"/>
      <c r="E66" s="268"/>
      <c r="F66" s="267"/>
      <c r="G66" s="267"/>
      <c r="H66" s="267"/>
      <c r="I66" s="267"/>
      <c r="J66" s="268"/>
      <c r="K66" s="267"/>
      <c r="L66" s="267"/>
      <c r="M66" s="267"/>
      <c r="N66" s="267"/>
      <c r="O66" s="268"/>
      <c r="P66" s="267"/>
      <c r="Q66" s="267"/>
      <c r="R66" s="267"/>
      <c r="S66" s="267"/>
      <c r="T66" s="268"/>
      <c r="U66" s="267"/>
      <c r="V66" s="267"/>
      <c r="W66" s="267"/>
      <c r="X66" s="267"/>
      <c r="Y66" s="268"/>
      <c r="Z66" s="267"/>
      <c r="AA66" s="267"/>
      <c r="AB66" s="267"/>
      <c r="AC66" s="268"/>
      <c r="AD66" s="267"/>
      <c r="AE66" s="267"/>
      <c r="AF66" s="269"/>
      <c r="AG66" s="277"/>
      <c r="AH66" s="267"/>
      <c r="AI66" s="268"/>
      <c r="AJ66" s="267"/>
      <c r="AK66" s="267"/>
      <c r="AL66" s="267"/>
      <c r="AM66" s="267"/>
      <c r="AN66" s="268"/>
      <c r="AO66" s="267"/>
      <c r="AP66" s="267"/>
      <c r="AQ66" s="267"/>
      <c r="AR66" s="267"/>
      <c r="AS66" s="268"/>
      <c r="AT66" s="267"/>
      <c r="AU66" s="267"/>
      <c r="AV66" s="267"/>
      <c r="AW66" s="267"/>
      <c r="AX66" s="268"/>
      <c r="AY66" s="267"/>
      <c r="AZ66" s="267"/>
      <c r="BA66" s="267"/>
      <c r="BB66" s="267"/>
      <c r="BC66" s="268"/>
      <c r="BD66" s="267"/>
      <c r="BE66" s="267"/>
      <c r="BF66" s="267"/>
      <c r="BG66" s="268"/>
      <c r="BH66" s="267"/>
      <c r="BI66" s="267"/>
      <c r="BJ66" s="269"/>
      <c r="BK66" s="266"/>
      <c r="BL66" s="267"/>
      <c r="BM66" s="268"/>
      <c r="BN66" s="267"/>
      <c r="BO66" s="267"/>
      <c r="BP66" s="267"/>
      <c r="BQ66" s="267"/>
      <c r="BR66" s="268"/>
      <c r="BS66" s="267"/>
      <c r="BT66" s="267"/>
      <c r="BU66" s="267"/>
      <c r="BV66" s="267"/>
      <c r="BW66" s="268"/>
      <c r="BX66" s="267"/>
      <c r="BY66" s="267"/>
      <c r="BZ66" s="267"/>
      <c r="CA66" s="267"/>
      <c r="CB66" s="268"/>
      <c r="CC66" s="267"/>
      <c r="CD66" s="267"/>
      <c r="CE66" s="267"/>
      <c r="CF66" s="267"/>
      <c r="CG66" s="268"/>
      <c r="CH66" s="267"/>
      <c r="CI66" s="267"/>
      <c r="CJ66" s="267"/>
      <c r="CK66" s="268"/>
      <c r="CL66" s="267"/>
      <c r="CM66" s="267"/>
      <c r="CN66" s="269"/>
      <c r="CO66" s="270"/>
    </row>
    <row r="67" spans="1:93" s="263" customFormat="1" ht="39.950000000000003" customHeight="1" x14ac:dyDescent="0.2">
      <c r="A67" s="280">
        <v>39</v>
      </c>
      <c r="B67" s="271" t="s">
        <v>60</v>
      </c>
      <c r="C67" s="272"/>
      <c r="D67" s="273"/>
      <c r="E67" s="274"/>
      <c r="F67" s="273"/>
      <c r="G67" s="273"/>
      <c r="H67" s="273"/>
      <c r="I67" s="273"/>
      <c r="J67" s="274"/>
      <c r="K67" s="273"/>
      <c r="L67" s="273"/>
      <c r="M67" s="273"/>
      <c r="N67" s="273"/>
      <c r="O67" s="274"/>
      <c r="P67" s="273"/>
      <c r="Q67" s="273"/>
      <c r="R67" s="273"/>
      <c r="S67" s="273"/>
      <c r="T67" s="274"/>
      <c r="U67" s="273"/>
      <c r="V67" s="273"/>
      <c r="W67" s="273"/>
      <c r="X67" s="273"/>
      <c r="Y67" s="274"/>
      <c r="Z67" s="273"/>
      <c r="AA67" s="273"/>
      <c r="AB67" s="273"/>
      <c r="AC67" s="274"/>
      <c r="AD67" s="273"/>
      <c r="AE67" s="273"/>
      <c r="AF67" s="275"/>
      <c r="AG67" s="276"/>
      <c r="AH67" s="273"/>
      <c r="AI67" s="274"/>
      <c r="AJ67" s="273"/>
      <c r="AK67" s="273"/>
      <c r="AL67" s="273"/>
      <c r="AM67" s="273"/>
      <c r="AN67" s="274"/>
      <c r="AO67" s="273"/>
      <c r="AP67" s="273"/>
      <c r="AQ67" s="273"/>
      <c r="AR67" s="273"/>
      <c r="AS67" s="274"/>
      <c r="AT67" s="273"/>
      <c r="AU67" s="273"/>
      <c r="AV67" s="273"/>
      <c r="AW67" s="273"/>
      <c r="AX67" s="274"/>
      <c r="AY67" s="273"/>
      <c r="AZ67" s="273"/>
      <c r="BA67" s="273"/>
      <c r="BB67" s="273"/>
      <c r="BC67" s="274"/>
      <c r="BD67" s="273"/>
      <c r="BE67" s="273"/>
      <c r="BF67" s="273"/>
      <c r="BG67" s="274"/>
      <c r="BH67" s="273"/>
      <c r="BI67" s="273"/>
      <c r="BJ67" s="275"/>
      <c r="BK67" s="272"/>
      <c r="BL67" s="273"/>
      <c r="BM67" s="274"/>
      <c r="BN67" s="273"/>
      <c r="BO67" s="273"/>
      <c r="BP67" s="273"/>
      <c r="BQ67" s="273"/>
      <c r="BR67" s="274"/>
      <c r="BS67" s="273"/>
      <c r="BT67" s="273"/>
      <c r="BU67" s="273"/>
      <c r="BV67" s="273"/>
      <c r="BW67" s="274"/>
      <c r="BX67" s="273"/>
      <c r="BY67" s="273"/>
      <c r="BZ67" s="273"/>
      <c r="CA67" s="273"/>
      <c r="CB67" s="274"/>
      <c r="CC67" s="273"/>
      <c r="CD67" s="273"/>
      <c r="CE67" s="273"/>
      <c r="CF67" s="273"/>
      <c r="CG67" s="274"/>
      <c r="CH67" s="273"/>
      <c r="CI67" s="273"/>
      <c r="CJ67" s="273"/>
      <c r="CK67" s="274"/>
      <c r="CL67" s="273"/>
      <c r="CM67" s="273"/>
      <c r="CN67" s="275"/>
      <c r="CO67" s="270"/>
    </row>
    <row r="68" spans="1:93" s="263" customFormat="1" ht="39.950000000000003" customHeight="1" x14ac:dyDescent="0.2">
      <c r="A68" s="280">
        <v>40</v>
      </c>
      <c r="B68" s="265" t="s">
        <v>61</v>
      </c>
      <c r="C68" s="266"/>
      <c r="D68" s="267"/>
      <c r="E68" s="268"/>
      <c r="F68" s="267"/>
      <c r="G68" s="267"/>
      <c r="H68" s="267"/>
      <c r="I68" s="267"/>
      <c r="J68" s="268"/>
      <c r="K68" s="267"/>
      <c r="L68" s="267"/>
      <c r="M68" s="267"/>
      <c r="N68" s="267"/>
      <c r="O68" s="268"/>
      <c r="P68" s="267"/>
      <c r="Q68" s="267"/>
      <c r="R68" s="267"/>
      <c r="S68" s="267"/>
      <c r="T68" s="268"/>
      <c r="U68" s="267"/>
      <c r="V68" s="267"/>
      <c r="W68" s="267"/>
      <c r="X68" s="267"/>
      <c r="Y68" s="268"/>
      <c r="Z68" s="267"/>
      <c r="AA68" s="267"/>
      <c r="AB68" s="267"/>
      <c r="AC68" s="268"/>
      <c r="AD68" s="267"/>
      <c r="AE68" s="267"/>
      <c r="AF68" s="269"/>
      <c r="AG68" s="277"/>
      <c r="AH68" s="267"/>
      <c r="AI68" s="268"/>
      <c r="AJ68" s="267"/>
      <c r="AK68" s="267"/>
      <c r="AL68" s="267"/>
      <c r="AM68" s="267"/>
      <c r="AN68" s="268"/>
      <c r="AO68" s="267"/>
      <c r="AP68" s="267"/>
      <c r="AQ68" s="267"/>
      <c r="AR68" s="267"/>
      <c r="AS68" s="268"/>
      <c r="AT68" s="267"/>
      <c r="AU68" s="267"/>
      <c r="AV68" s="267"/>
      <c r="AW68" s="267"/>
      <c r="AX68" s="268"/>
      <c r="AY68" s="267"/>
      <c r="AZ68" s="267"/>
      <c r="BA68" s="267"/>
      <c r="BB68" s="267"/>
      <c r="BC68" s="268"/>
      <c r="BD68" s="267"/>
      <c r="BE68" s="267"/>
      <c r="BF68" s="267"/>
      <c r="BG68" s="268"/>
      <c r="BH68" s="267"/>
      <c r="BI68" s="267"/>
      <c r="BJ68" s="269"/>
      <c r="BK68" s="266"/>
      <c r="BL68" s="267"/>
      <c r="BM68" s="268"/>
      <c r="BN68" s="267"/>
      <c r="BO68" s="267"/>
      <c r="BP68" s="267"/>
      <c r="BQ68" s="267"/>
      <c r="BR68" s="268"/>
      <c r="BS68" s="267"/>
      <c r="BT68" s="267"/>
      <c r="BU68" s="267"/>
      <c r="BV68" s="267"/>
      <c r="BW68" s="268"/>
      <c r="BX68" s="267"/>
      <c r="BY68" s="267"/>
      <c r="BZ68" s="267"/>
      <c r="CA68" s="267"/>
      <c r="CB68" s="268"/>
      <c r="CC68" s="267"/>
      <c r="CD68" s="267"/>
      <c r="CE68" s="267"/>
      <c r="CF68" s="267"/>
      <c r="CG68" s="268"/>
      <c r="CH68" s="267"/>
      <c r="CI68" s="267"/>
      <c r="CJ68" s="267"/>
      <c r="CK68" s="268"/>
      <c r="CL68" s="267"/>
      <c r="CM68" s="267"/>
      <c r="CN68" s="269"/>
      <c r="CO68" s="270"/>
    </row>
    <row r="69" spans="1:93" s="263" customFormat="1" ht="39.950000000000003" customHeight="1" x14ac:dyDescent="0.2">
      <c r="A69" s="280">
        <v>41</v>
      </c>
      <c r="B69" s="271" t="s">
        <v>62</v>
      </c>
      <c r="C69" s="272"/>
      <c r="D69" s="273"/>
      <c r="E69" s="274"/>
      <c r="F69" s="273"/>
      <c r="G69" s="273"/>
      <c r="H69" s="273"/>
      <c r="I69" s="273"/>
      <c r="J69" s="274"/>
      <c r="K69" s="273"/>
      <c r="L69" s="273"/>
      <c r="M69" s="273"/>
      <c r="N69" s="273"/>
      <c r="O69" s="274"/>
      <c r="P69" s="273"/>
      <c r="Q69" s="273"/>
      <c r="R69" s="273"/>
      <c r="S69" s="273"/>
      <c r="T69" s="274"/>
      <c r="U69" s="273"/>
      <c r="V69" s="273"/>
      <c r="W69" s="273"/>
      <c r="X69" s="273"/>
      <c r="Y69" s="274"/>
      <c r="Z69" s="273"/>
      <c r="AA69" s="273"/>
      <c r="AB69" s="273"/>
      <c r="AC69" s="274"/>
      <c r="AD69" s="273"/>
      <c r="AE69" s="273"/>
      <c r="AF69" s="275"/>
      <c r="AG69" s="276"/>
      <c r="AH69" s="273"/>
      <c r="AI69" s="274"/>
      <c r="AJ69" s="273"/>
      <c r="AK69" s="273"/>
      <c r="AL69" s="273"/>
      <c r="AM69" s="273"/>
      <c r="AN69" s="274"/>
      <c r="AO69" s="273"/>
      <c r="AP69" s="273"/>
      <c r="AQ69" s="273"/>
      <c r="AR69" s="273"/>
      <c r="AS69" s="274"/>
      <c r="AT69" s="273"/>
      <c r="AU69" s="273"/>
      <c r="AV69" s="273"/>
      <c r="AW69" s="273"/>
      <c r="AX69" s="274"/>
      <c r="AY69" s="273"/>
      <c r="AZ69" s="273"/>
      <c r="BA69" s="273"/>
      <c r="BB69" s="273"/>
      <c r="BC69" s="274"/>
      <c r="BD69" s="273"/>
      <c r="BE69" s="273"/>
      <c r="BF69" s="273"/>
      <c r="BG69" s="274"/>
      <c r="BH69" s="273"/>
      <c r="BI69" s="273"/>
      <c r="BJ69" s="275"/>
      <c r="BK69" s="272"/>
      <c r="BL69" s="273"/>
      <c r="BM69" s="274"/>
      <c r="BN69" s="273"/>
      <c r="BO69" s="273"/>
      <c r="BP69" s="273"/>
      <c r="BQ69" s="273"/>
      <c r="BR69" s="274"/>
      <c r="BS69" s="273"/>
      <c r="BT69" s="273"/>
      <c r="BU69" s="273"/>
      <c r="BV69" s="273"/>
      <c r="BW69" s="274"/>
      <c r="BX69" s="273"/>
      <c r="BY69" s="273"/>
      <c r="BZ69" s="273"/>
      <c r="CA69" s="273"/>
      <c r="CB69" s="274"/>
      <c r="CC69" s="273"/>
      <c r="CD69" s="273"/>
      <c r="CE69" s="273"/>
      <c r="CF69" s="273"/>
      <c r="CG69" s="274"/>
      <c r="CH69" s="273"/>
      <c r="CI69" s="273"/>
      <c r="CJ69" s="273"/>
      <c r="CK69" s="274"/>
      <c r="CL69" s="273"/>
      <c r="CM69" s="273"/>
      <c r="CN69" s="275"/>
      <c r="CO69" s="270"/>
    </row>
    <row r="70" spans="1:93" s="305" customFormat="1" ht="39.950000000000003" customHeight="1" x14ac:dyDescent="0.2">
      <c r="A70" s="323"/>
      <c r="B70" s="331" t="s">
        <v>178</v>
      </c>
      <c r="C70" s="310"/>
      <c r="D70" s="310"/>
      <c r="E70" s="310"/>
      <c r="F70" s="310"/>
      <c r="G70" s="310"/>
      <c r="H70" s="310"/>
      <c r="I70" s="310"/>
      <c r="J70" s="310"/>
      <c r="K70" s="310"/>
      <c r="L70" s="310"/>
      <c r="M70" s="310"/>
      <c r="N70" s="310"/>
      <c r="O70" s="310"/>
      <c r="P70" s="310"/>
      <c r="Q70" s="310"/>
      <c r="R70" s="310"/>
      <c r="S70" s="310"/>
      <c r="T70" s="310"/>
      <c r="U70" s="310"/>
      <c r="V70" s="310"/>
      <c r="W70" s="310"/>
      <c r="X70" s="310"/>
      <c r="Y70" s="310"/>
      <c r="Z70" s="310"/>
      <c r="AA70" s="310"/>
      <c r="AB70" s="310"/>
      <c r="AC70" s="310"/>
      <c r="AD70" s="310"/>
      <c r="AE70" s="310"/>
      <c r="AF70" s="310"/>
      <c r="AG70" s="310"/>
      <c r="AH70" s="310"/>
      <c r="AI70" s="310"/>
      <c r="AJ70" s="310"/>
      <c r="AK70" s="310"/>
      <c r="AL70" s="310"/>
      <c r="AM70" s="310"/>
      <c r="AN70" s="310"/>
      <c r="AO70" s="310"/>
      <c r="AP70" s="310"/>
      <c r="AQ70" s="310"/>
      <c r="AR70" s="310"/>
      <c r="AS70" s="310"/>
      <c r="AT70" s="310"/>
      <c r="AU70" s="310"/>
      <c r="AV70" s="310"/>
      <c r="AW70" s="310"/>
      <c r="AX70" s="310"/>
      <c r="AY70" s="310"/>
      <c r="AZ70" s="310"/>
      <c r="BA70" s="310"/>
      <c r="BB70" s="310"/>
      <c r="BC70" s="310"/>
      <c r="BD70" s="310"/>
      <c r="BE70" s="310"/>
      <c r="BF70" s="310"/>
      <c r="BG70" s="310"/>
      <c r="BH70" s="310"/>
      <c r="BI70" s="310"/>
      <c r="BJ70" s="310"/>
      <c r="BK70" s="310"/>
      <c r="BL70" s="310"/>
      <c r="BM70" s="310"/>
      <c r="BN70" s="310"/>
      <c r="BO70" s="310"/>
      <c r="BP70" s="310"/>
      <c r="BQ70" s="310"/>
      <c r="BR70" s="310"/>
      <c r="BS70" s="310"/>
      <c r="BT70" s="310"/>
      <c r="BU70" s="310"/>
      <c r="BV70" s="310"/>
      <c r="BW70" s="310"/>
      <c r="BX70" s="310"/>
      <c r="BY70" s="310"/>
      <c r="BZ70" s="310"/>
      <c r="CA70" s="310"/>
      <c r="CB70" s="310"/>
      <c r="CC70" s="310"/>
      <c r="CD70" s="310"/>
      <c r="CE70" s="310"/>
      <c r="CF70" s="310"/>
      <c r="CG70" s="310"/>
      <c r="CH70" s="310"/>
      <c r="CI70" s="310"/>
      <c r="CJ70" s="310"/>
      <c r="CK70" s="310"/>
      <c r="CL70" s="310"/>
      <c r="CM70" s="310"/>
      <c r="CN70" s="310"/>
      <c r="CO70" s="308"/>
    </row>
    <row r="71" spans="1:93" s="263" customFormat="1" ht="39.950000000000003" customHeight="1" x14ac:dyDescent="0.2">
      <c r="A71" s="280">
        <v>46</v>
      </c>
      <c r="B71" s="265" t="s">
        <v>67</v>
      </c>
      <c r="C71" s="266"/>
      <c r="D71" s="267"/>
      <c r="E71" s="268"/>
      <c r="F71" s="267"/>
      <c r="G71" s="267"/>
      <c r="H71" s="267"/>
      <c r="I71" s="267"/>
      <c r="J71" s="268"/>
      <c r="K71" s="267"/>
      <c r="L71" s="267"/>
      <c r="M71" s="267"/>
      <c r="N71" s="267"/>
      <c r="O71" s="268"/>
      <c r="P71" s="267"/>
      <c r="Q71" s="267"/>
      <c r="R71" s="267"/>
      <c r="S71" s="267"/>
      <c r="T71" s="268"/>
      <c r="U71" s="267"/>
      <c r="V71" s="267"/>
      <c r="W71" s="267"/>
      <c r="X71" s="267"/>
      <c r="Y71" s="268"/>
      <c r="Z71" s="267"/>
      <c r="AA71" s="267"/>
      <c r="AB71" s="267"/>
      <c r="AC71" s="268"/>
      <c r="AD71" s="267"/>
      <c r="AE71" s="267"/>
      <c r="AF71" s="269"/>
      <c r="AG71" s="277"/>
      <c r="AH71" s="267"/>
      <c r="AI71" s="268"/>
      <c r="AJ71" s="267"/>
      <c r="AK71" s="267"/>
      <c r="AL71" s="267"/>
      <c r="AM71" s="267"/>
      <c r="AN71" s="268"/>
      <c r="AO71" s="267"/>
      <c r="AP71" s="267"/>
      <c r="AQ71" s="267"/>
      <c r="AR71" s="267"/>
      <c r="AS71" s="268"/>
      <c r="AT71" s="267"/>
      <c r="AU71" s="267"/>
      <c r="AV71" s="267"/>
      <c r="AW71" s="267"/>
      <c r="AX71" s="268"/>
      <c r="AY71" s="267"/>
      <c r="AZ71" s="267"/>
      <c r="BA71" s="267"/>
      <c r="BB71" s="267"/>
      <c r="BC71" s="268"/>
      <c r="BD71" s="267"/>
      <c r="BE71" s="267"/>
      <c r="BF71" s="267"/>
      <c r="BG71" s="268"/>
      <c r="BH71" s="267"/>
      <c r="BI71" s="267"/>
      <c r="BJ71" s="269"/>
      <c r="BK71" s="266"/>
      <c r="BL71" s="267"/>
      <c r="BM71" s="268"/>
      <c r="BN71" s="267"/>
      <c r="BO71" s="267"/>
      <c r="BP71" s="267"/>
      <c r="BQ71" s="267"/>
      <c r="BR71" s="268"/>
      <c r="BS71" s="267"/>
      <c r="BT71" s="267"/>
      <c r="BU71" s="267"/>
      <c r="BV71" s="267"/>
      <c r="BW71" s="268"/>
      <c r="BX71" s="267"/>
      <c r="BY71" s="267"/>
      <c r="BZ71" s="267"/>
      <c r="CA71" s="267"/>
      <c r="CB71" s="268"/>
      <c r="CC71" s="267"/>
      <c r="CD71" s="267"/>
      <c r="CE71" s="267"/>
      <c r="CF71" s="267"/>
      <c r="CG71" s="268"/>
      <c r="CH71" s="267"/>
      <c r="CI71" s="267"/>
      <c r="CJ71" s="267"/>
      <c r="CK71" s="268"/>
      <c r="CL71" s="267"/>
      <c r="CM71" s="267"/>
      <c r="CN71" s="269"/>
      <c r="CO71" s="270"/>
    </row>
    <row r="72" spans="1:93" s="263" customFormat="1" ht="39.950000000000003" customHeight="1" x14ac:dyDescent="0.2">
      <c r="A72" s="280">
        <v>47</v>
      </c>
      <c r="B72" s="271" t="s">
        <v>68</v>
      </c>
      <c r="C72" s="272"/>
      <c r="D72" s="273"/>
      <c r="E72" s="274"/>
      <c r="F72" s="273"/>
      <c r="G72" s="273"/>
      <c r="H72" s="273"/>
      <c r="I72" s="273"/>
      <c r="J72" s="274"/>
      <c r="K72" s="273"/>
      <c r="L72" s="273"/>
      <c r="M72" s="273"/>
      <c r="N72" s="273"/>
      <c r="O72" s="274"/>
      <c r="P72" s="273"/>
      <c r="Q72" s="273"/>
      <c r="R72" s="273"/>
      <c r="S72" s="273"/>
      <c r="T72" s="274"/>
      <c r="U72" s="273"/>
      <c r="V72" s="273"/>
      <c r="W72" s="273"/>
      <c r="X72" s="273"/>
      <c r="Y72" s="274"/>
      <c r="Z72" s="273"/>
      <c r="AA72" s="273"/>
      <c r="AB72" s="273"/>
      <c r="AC72" s="274"/>
      <c r="AD72" s="273"/>
      <c r="AE72" s="273"/>
      <c r="AF72" s="275"/>
      <c r="AG72" s="276"/>
      <c r="AH72" s="273"/>
      <c r="AI72" s="274"/>
      <c r="AJ72" s="273"/>
      <c r="AK72" s="273"/>
      <c r="AL72" s="273"/>
      <c r="AM72" s="273"/>
      <c r="AN72" s="274"/>
      <c r="AO72" s="273"/>
      <c r="AP72" s="273"/>
      <c r="AQ72" s="273"/>
      <c r="AR72" s="273"/>
      <c r="AS72" s="274"/>
      <c r="AT72" s="273"/>
      <c r="AU72" s="273"/>
      <c r="AV72" s="273"/>
      <c r="AW72" s="273"/>
      <c r="AX72" s="274"/>
      <c r="AY72" s="273"/>
      <c r="AZ72" s="273"/>
      <c r="BA72" s="273"/>
      <c r="BB72" s="273"/>
      <c r="BC72" s="274"/>
      <c r="BD72" s="273"/>
      <c r="BE72" s="273"/>
      <c r="BF72" s="273"/>
      <c r="BG72" s="274"/>
      <c r="BH72" s="273"/>
      <c r="BI72" s="273"/>
      <c r="BJ72" s="275"/>
      <c r="BK72" s="272"/>
      <c r="BL72" s="273"/>
      <c r="BM72" s="274"/>
      <c r="BN72" s="273"/>
      <c r="BO72" s="273"/>
      <c r="BP72" s="273"/>
      <c r="BQ72" s="273"/>
      <c r="BR72" s="274"/>
      <c r="BS72" s="273"/>
      <c r="BT72" s="273"/>
      <c r="BU72" s="273"/>
      <c r="BV72" s="273"/>
      <c r="BW72" s="274"/>
      <c r="BX72" s="273"/>
      <c r="BY72" s="273"/>
      <c r="BZ72" s="273"/>
      <c r="CA72" s="273"/>
      <c r="CB72" s="274"/>
      <c r="CC72" s="273"/>
      <c r="CD72" s="273"/>
      <c r="CE72" s="273"/>
      <c r="CF72" s="273"/>
      <c r="CG72" s="274"/>
      <c r="CH72" s="273"/>
      <c r="CI72" s="273"/>
      <c r="CJ72" s="273"/>
      <c r="CK72" s="274"/>
      <c r="CL72" s="273"/>
      <c r="CM72" s="273"/>
      <c r="CN72" s="275"/>
      <c r="CO72" s="270"/>
    </row>
    <row r="73" spans="1:93" s="263" customFormat="1" ht="39.950000000000003" customHeight="1" x14ac:dyDescent="0.2">
      <c r="A73" s="280">
        <v>48</v>
      </c>
      <c r="B73" s="265" t="s">
        <v>69</v>
      </c>
      <c r="C73" s="266"/>
      <c r="D73" s="267"/>
      <c r="E73" s="268"/>
      <c r="F73" s="267"/>
      <c r="G73" s="267"/>
      <c r="H73" s="267"/>
      <c r="I73" s="267"/>
      <c r="J73" s="268"/>
      <c r="K73" s="267"/>
      <c r="L73" s="267"/>
      <c r="M73" s="267"/>
      <c r="N73" s="267"/>
      <c r="O73" s="268"/>
      <c r="P73" s="267"/>
      <c r="Q73" s="267"/>
      <c r="R73" s="267"/>
      <c r="S73" s="267"/>
      <c r="T73" s="268"/>
      <c r="U73" s="267"/>
      <c r="V73" s="267"/>
      <c r="W73" s="267"/>
      <c r="X73" s="267"/>
      <c r="Y73" s="268"/>
      <c r="Z73" s="267"/>
      <c r="AA73" s="267"/>
      <c r="AB73" s="267"/>
      <c r="AC73" s="268"/>
      <c r="AD73" s="267"/>
      <c r="AE73" s="267"/>
      <c r="AF73" s="269"/>
      <c r="AG73" s="277"/>
      <c r="AH73" s="267"/>
      <c r="AI73" s="268"/>
      <c r="AJ73" s="267"/>
      <c r="AK73" s="267"/>
      <c r="AL73" s="267"/>
      <c r="AM73" s="267"/>
      <c r="AN73" s="268"/>
      <c r="AO73" s="267"/>
      <c r="AP73" s="267"/>
      <c r="AQ73" s="267"/>
      <c r="AR73" s="267"/>
      <c r="AS73" s="268"/>
      <c r="AT73" s="267"/>
      <c r="AU73" s="267"/>
      <c r="AV73" s="267"/>
      <c r="AW73" s="267"/>
      <c r="AX73" s="268"/>
      <c r="AY73" s="267"/>
      <c r="AZ73" s="267"/>
      <c r="BA73" s="267"/>
      <c r="BB73" s="267"/>
      <c r="BC73" s="268"/>
      <c r="BD73" s="267"/>
      <c r="BE73" s="267"/>
      <c r="BF73" s="267"/>
      <c r="BG73" s="268"/>
      <c r="BH73" s="267"/>
      <c r="BI73" s="267"/>
      <c r="BJ73" s="269"/>
      <c r="BK73" s="266"/>
      <c r="BL73" s="267"/>
      <c r="BM73" s="268"/>
      <c r="BN73" s="267"/>
      <c r="BO73" s="267"/>
      <c r="BP73" s="267"/>
      <c r="BQ73" s="267"/>
      <c r="BR73" s="268"/>
      <c r="BS73" s="267"/>
      <c r="BT73" s="267"/>
      <c r="BU73" s="267"/>
      <c r="BV73" s="267"/>
      <c r="BW73" s="268"/>
      <c r="BX73" s="267"/>
      <c r="BY73" s="267"/>
      <c r="BZ73" s="267"/>
      <c r="CA73" s="267"/>
      <c r="CB73" s="268"/>
      <c r="CC73" s="267"/>
      <c r="CD73" s="267"/>
      <c r="CE73" s="267"/>
      <c r="CF73" s="267"/>
      <c r="CG73" s="268"/>
      <c r="CH73" s="267"/>
      <c r="CI73" s="267"/>
      <c r="CJ73" s="267"/>
      <c r="CK73" s="268"/>
      <c r="CL73" s="267"/>
      <c r="CM73" s="267"/>
      <c r="CN73" s="269"/>
      <c r="CO73" s="270"/>
    </row>
    <row r="74" spans="1:93" s="263" customFormat="1" ht="39.950000000000003" hidden="1" customHeight="1" x14ac:dyDescent="0.2">
      <c r="A74" s="280"/>
      <c r="B74" s="289"/>
      <c r="C74" s="272"/>
      <c r="D74" s="272"/>
      <c r="E74" s="272"/>
      <c r="F74" s="272"/>
      <c r="G74" s="272"/>
      <c r="H74" s="272"/>
      <c r="I74" s="272"/>
      <c r="J74" s="272"/>
      <c r="K74" s="272"/>
      <c r="L74" s="272"/>
      <c r="M74" s="272"/>
      <c r="N74" s="272"/>
      <c r="O74" s="272"/>
      <c r="P74" s="272"/>
      <c r="Q74" s="272"/>
      <c r="R74" s="272"/>
      <c r="S74" s="272"/>
      <c r="T74" s="272"/>
      <c r="U74" s="272"/>
      <c r="V74" s="272"/>
      <c r="W74" s="272"/>
      <c r="X74" s="272"/>
      <c r="Y74" s="272"/>
      <c r="Z74" s="272"/>
      <c r="AA74" s="272"/>
      <c r="AB74" s="272"/>
      <c r="AC74" s="272"/>
      <c r="AD74" s="272"/>
      <c r="AE74" s="272"/>
      <c r="AF74" s="272"/>
      <c r="AG74" s="272"/>
      <c r="AH74" s="272"/>
      <c r="AI74" s="272"/>
      <c r="AJ74" s="272"/>
      <c r="AK74" s="272"/>
      <c r="AL74" s="272"/>
      <c r="AM74" s="272"/>
      <c r="AN74" s="272"/>
      <c r="AO74" s="272"/>
      <c r="AP74" s="272"/>
      <c r="AQ74" s="272"/>
      <c r="AR74" s="272"/>
      <c r="AS74" s="272"/>
      <c r="AT74" s="272"/>
      <c r="AU74" s="272"/>
      <c r="AV74" s="272"/>
      <c r="AW74" s="272"/>
      <c r="AX74" s="272"/>
      <c r="AY74" s="272"/>
      <c r="AZ74" s="272"/>
      <c r="BA74" s="272"/>
      <c r="BB74" s="272"/>
      <c r="BC74" s="272"/>
      <c r="BD74" s="272"/>
      <c r="BE74" s="272"/>
      <c r="BF74" s="272"/>
      <c r="BG74" s="272"/>
      <c r="BH74" s="272"/>
      <c r="BI74" s="272"/>
      <c r="BJ74" s="272"/>
      <c r="BK74" s="272"/>
      <c r="BL74" s="272"/>
      <c r="BM74" s="272"/>
      <c r="BN74" s="272"/>
      <c r="BO74" s="272"/>
      <c r="BP74" s="272"/>
      <c r="BQ74" s="272"/>
      <c r="BR74" s="272"/>
      <c r="BS74" s="272"/>
      <c r="BT74" s="272"/>
      <c r="BU74" s="272"/>
      <c r="BV74" s="272"/>
      <c r="BW74" s="272"/>
      <c r="BX74" s="272"/>
      <c r="BY74" s="272"/>
      <c r="BZ74" s="272"/>
      <c r="CA74" s="272"/>
      <c r="CB74" s="272"/>
      <c r="CC74" s="272"/>
      <c r="CD74" s="272"/>
      <c r="CE74" s="272"/>
      <c r="CF74" s="272"/>
      <c r="CG74" s="272"/>
      <c r="CH74" s="272"/>
      <c r="CI74" s="272"/>
      <c r="CJ74" s="272"/>
      <c r="CK74" s="272"/>
      <c r="CL74" s="272"/>
      <c r="CM74" s="272"/>
      <c r="CN74" s="272"/>
      <c r="CO74" s="270"/>
    </row>
    <row r="75" spans="1:93" s="263" customFormat="1" ht="39.950000000000003" customHeight="1" x14ac:dyDescent="0.2">
      <c r="A75" s="280">
        <v>49</v>
      </c>
      <c r="B75" s="271" t="s">
        <v>70</v>
      </c>
      <c r="C75" s="272"/>
      <c r="D75" s="273"/>
      <c r="E75" s="274"/>
      <c r="F75" s="273"/>
      <c r="G75" s="273"/>
      <c r="H75" s="273"/>
      <c r="I75" s="273"/>
      <c r="J75" s="274"/>
      <c r="K75" s="273"/>
      <c r="L75" s="273"/>
      <c r="M75" s="273"/>
      <c r="N75" s="273"/>
      <c r="O75" s="274"/>
      <c r="P75" s="273"/>
      <c r="Q75" s="273"/>
      <c r="R75" s="273"/>
      <c r="S75" s="273"/>
      <c r="T75" s="274"/>
      <c r="U75" s="273"/>
      <c r="V75" s="273"/>
      <c r="W75" s="273"/>
      <c r="X75" s="273"/>
      <c r="Y75" s="274"/>
      <c r="Z75" s="273"/>
      <c r="AA75" s="273"/>
      <c r="AB75" s="273"/>
      <c r="AC75" s="274"/>
      <c r="AD75" s="273"/>
      <c r="AE75" s="273"/>
      <c r="AF75" s="275"/>
      <c r="AG75" s="276"/>
      <c r="AH75" s="273"/>
      <c r="AI75" s="274"/>
      <c r="AJ75" s="273"/>
      <c r="AK75" s="273"/>
      <c r="AL75" s="273"/>
      <c r="AM75" s="273"/>
      <c r="AN75" s="274"/>
      <c r="AO75" s="273"/>
      <c r="AP75" s="273"/>
      <c r="AQ75" s="273"/>
      <c r="AR75" s="273"/>
      <c r="AS75" s="274"/>
      <c r="AT75" s="273"/>
      <c r="AU75" s="273"/>
      <c r="AV75" s="273"/>
      <c r="AW75" s="273"/>
      <c r="AX75" s="274"/>
      <c r="AY75" s="273"/>
      <c r="AZ75" s="273"/>
      <c r="BA75" s="273"/>
      <c r="BB75" s="273"/>
      <c r="BC75" s="274"/>
      <c r="BD75" s="273"/>
      <c r="BE75" s="273"/>
      <c r="BF75" s="273"/>
      <c r="BG75" s="274"/>
      <c r="BH75" s="273"/>
      <c r="BI75" s="273"/>
      <c r="BJ75" s="275"/>
      <c r="BK75" s="272"/>
      <c r="BL75" s="273"/>
      <c r="BM75" s="274"/>
      <c r="BN75" s="273"/>
      <c r="BO75" s="273"/>
      <c r="BP75" s="273"/>
      <c r="BQ75" s="273"/>
      <c r="BR75" s="274"/>
      <c r="BS75" s="273"/>
      <c r="BT75" s="273"/>
      <c r="BU75" s="273"/>
      <c r="BV75" s="273"/>
      <c r="BW75" s="274"/>
      <c r="BX75" s="273"/>
      <c r="BY75" s="273"/>
      <c r="BZ75" s="273"/>
      <c r="CA75" s="273"/>
      <c r="CB75" s="274"/>
      <c r="CC75" s="273"/>
      <c r="CD75" s="273"/>
      <c r="CE75" s="273"/>
      <c r="CF75" s="273"/>
      <c r="CG75" s="274"/>
      <c r="CH75" s="273"/>
      <c r="CI75" s="273"/>
      <c r="CJ75" s="273"/>
      <c r="CK75" s="274"/>
      <c r="CL75" s="273"/>
      <c r="CM75" s="273"/>
      <c r="CN75" s="275"/>
      <c r="CO75" s="270"/>
    </row>
    <row r="76" spans="1:93" s="263" customFormat="1" ht="39.950000000000003" customHeight="1" x14ac:dyDescent="0.2">
      <c r="A76" s="280">
        <v>50</v>
      </c>
      <c r="B76" s="265" t="s">
        <v>71</v>
      </c>
      <c r="C76" s="266"/>
      <c r="D76" s="267"/>
      <c r="E76" s="268"/>
      <c r="F76" s="267"/>
      <c r="G76" s="267"/>
      <c r="H76" s="267"/>
      <c r="I76" s="267"/>
      <c r="J76" s="268"/>
      <c r="K76" s="267"/>
      <c r="L76" s="267"/>
      <c r="M76" s="267"/>
      <c r="N76" s="267"/>
      <c r="O76" s="268"/>
      <c r="P76" s="267"/>
      <c r="Q76" s="267"/>
      <c r="R76" s="267"/>
      <c r="S76" s="267"/>
      <c r="T76" s="268"/>
      <c r="U76" s="267"/>
      <c r="V76" s="267"/>
      <c r="W76" s="267"/>
      <c r="X76" s="267"/>
      <c r="Y76" s="268"/>
      <c r="Z76" s="267"/>
      <c r="AA76" s="267"/>
      <c r="AB76" s="267"/>
      <c r="AC76" s="268"/>
      <c r="AD76" s="267"/>
      <c r="AE76" s="267"/>
      <c r="AF76" s="269"/>
      <c r="AG76" s="277"/>
      <c r="AH76" s="267"/>
      <c r="AI76" s="268"/>
      <c r="AJ76" s="267"/>
      <c r="AK76" s="267"/>
      <c r="AL76" s="267"/>
      <c r="AM76" s="267"/>
      <c r="AN76" s="268"/>
      <c r="AO76" s="267"/>
      <c r="AP76" s="267"/>
      <c r="AQ76" s="267"/>
      <c r="AR76" s="267"/>
      <c r="AS76" s="268"/>
      <c r="AT76" s="267"/>
      <c r="AU76" s="267"/>
      <c r="AV76" s="267"/>
      <c r="AW76" s="267"/>
      <c r="AX76" s="268"/>
      <c r="AY76" s="267"/>
      <c r="AZ76" s="267"/>
      <c r="BA76" s="267"/>
      <c r="BB76" s="267"/>
      <c r="BC76" s="268"/>
      <c r="BD76" s="267"/>
      <c r="BE76" s="267"/>
      <c r="BF76" s="267"/>
      <c r="BG76" s="268"/>
      <c r="BH76" s="267"/>
      <c r="BI76" s="267"/>
      <c r="BJ76" s="269"/>
      <c r="BK76" s="266"/>
      <c r="BL76" s="267"/>
      <c r="BM76" s="268"/>
      <c r="BN76" s="267"/>
      <c r="BO76" s="267"/>
      <c r="BP76" s="267"/>
      <c r="BQ76" s="267"/>
      <c r="BR76" s="268"/>
      <c r="BS76" s="267"/>
      <c r="BT76" s="267"/>
      <c r="BU76" s="267"/>
      <c r="BV76" s="267"/>
      <c r="BW76" s="268"/>
      <c r="BX76" s="267"/>
      <c r="BY76" s="267"/>
      <c r="BZ76" s="267"/>
      <c r="CA76" s="267"/>
      <c r="CB76" s="268"/>
      <c r="CC76" s="267"/>
      <c r="CD76" s="267"/>
      <c r="CE76" s="267"/>
      <c r="CF76" s="267"/>
      <c r="CG76" s="268"/>
      <c r="CH76" s="267"/>
      <c r="CI76" s="267"/>
      <c r="CJ76" s="267"/>
      <c r="CK76" s="268"/>
      <c r="CL76" s="267"/>
      <c r="CM76" s="267"/>
      <c r="CN76" s="269"/>
      <c r="CO76" s="270"/>
    </row>
    <row r="77" spans="1:93" s="263" customFormat="1" ht="39.950000000000003" customHeight="1" x14ac:dyDescent="0.2">
      <c r="A77" s="280">
        <v>51</v>
      </c>
      <c r="B77" s="271" t="s">
        <v>222</v>
      </c>
      <c r="C77" s="272"/>
      <c r="D77" s="273"/>
      <c r="E77" s="274"/>
      <c r="F77" s="273"/>
      <c r="G77" s="273"/>
      <c r="H77" s="273"/>
      <c r="I77" s="273"/>
      <c r="J77" s="274"/>
      <c r="K77" s="273"/>
      <c r="L77" s="273"/>
      <c r="M77" s="273"/>
      <c r="N77" s="273"/>
      <c r="O77" s="274"/>
      <c r="P77" s="273"/>
      <c r="Q77" s="273"/>
      <c r="R77" s="273"/>
      <c r="S77" s="273"/>
      <c r="T77" s="274"/>
      <c r="U77" s="273"/>
      <c r="V77" s="273"/>
      <c r="W77" s="273"/>
      <c r="X77" s="273"/>
      <c r="Y77" s="274"/>
      <c r="Z77" s="273"/>
      <c r="AA77" s="273"/>
      <c r="AB77" s="273"/>
      <c r="AC77" s="274"/>
      <c r="AD77" s="273"/>
      <c r="AE77" s="273"/>
      <c r="AF77" s="275"/>
      <c r="AG77" s="276"/>
      <c r="AH77" s="273"/>
      <c r="AI77" s="274"/>
      <c r="AJ77" s="273"/>
      <c r="AK77" s="273"/>
      <c r="AL77" s="273"/>
      <c r="AM77" s="273"/>
      <c r="AN77" s="274"/>
      <c r="AO77" s="273"/>
      <c r="AP77" s="273"/>
      <c r="AQ77" s="273"/>
      <c r="AR77" s="273"/>
      <c r="AS77" s="274"/>
      <c r="AT77" s="273"/>
      <c r="AU77" s="273"/>
      <c r="AV77" s="273"/>
      <c r="AW77" s="273"/>
      <c r="AX77" s="274"/>
      <c r="AY77" s="273"/>
      <c r="AZ77" s="273"/>
      <c r="BA77" s="273"/>
      <c r="BB77" s="273"/>
      <c r="BC77" s="274"/>
      <c r="BD77" s="273"/>
      <c r="BE77" s="273"/>
      <c r="BF77" s="273"/>
      <c r="BG77" s="274"/>
      <c r="BH77" s="273"/>
      <c r="BI77" s="273"/>
      <c r="BJ77" s="275"/>
      <c r="BK77" s="272"/>
      <c r="BL77" s="273"/>
      <c r="BM77" s="274"/>
      <c r="BN77" s="273"/>
      <c r="BO77" s="273"/>
      <c r="BP77" s="273"/>
      <c r="BQ77" s="273"/>
      <c r="BR77" s="274"/>
      <c r="BS77" s="273"/>
      <c r="BT77" s="273"/>
      <c r="BU77" s="273"/>
      <c r="BV77" s="273"/>
      <c r="BW77" s="274"/>
      <c r="BX77" s="273"/>
      <c r="BY77" s="273"/>
      <c r="BZ77" s="273"/>
      <c r="CA77" s="273"/>
      <c r="CB77" s="274"/>
      <c r="CC77" s="273"/>
      <c r="CD77" s="273"/>
      <c r="CE77" s="273"/>
      <c r="CF77" s="273"/>
      <c r="CG77" s="274"/>
      <c r="CH77" s="273"/>
      <c r="CI77" s="273"/>
      <c r="CJ77" s="273"/>
      <c r="CK77" s="274"/>
      <c r="CL77" s="273"/>
      <c r="CM77" s="273"/>
      <c r="CN77" s="275"/>
      <c r="CO77" s="270"/>
    </row>
    <row r="78" spans="1:93" s="263" customFormat="1" ht="39.950000000000003" customHeight="1" x14ac:dyDescent="0.2">
      <c r="A78" s="280">
        <v>52</v>
      </c>
      <c r="B78" s="265" t="s">
        <v>72</v>
      </c>
      <c r="C78" s="266"/>
      <c r="D78" s="267"/>
      <c r="E78" s="268"/>
      <c r="F78" s="267"/>
      <c r="G78" s="267"/>
      <c r="H78" s="267"/>
      <c r="I78" s="267"/>
      <c r="J78" s="268"/>
      <c r="K78" s="267"/>
      <c r="L78" s="267"/>
      <c r="M78" s="267"/>
      <c r="N78" s="267"/>
      <c r="O78" s="268"/>
      <c r="P78" s="267"/>
      <c r="Q78" s="267"/>
      <c r="R78" s="267"/>
      <c r="S78" s="267"/>
      <c r="T78" s="268"/>
      <c r="U78" s="267"/>
      <c r="V78" s="267"/>
      <c r="W78" s="267"/>
      <c r="X78" s="267"/>
      <c r="Y78" s="268"/>
      <c r="Z78" s="267"/>
      <c r="AA78" s="267"/>
      <c r="AB78" s="267"/>
      <c r="AC78" s="268"/>
      <c r="AD78" s="267"/>
      <c r="AE78" s="267"/>
      <c r="AF78" s="269"/>
      <c r="AG78" s="277"/>
      <c r="AH78" s="267"/>
      <c r="AI78" s="268"/>
      <c r="AJ78" s="267"/>
      <c r="AK78" s="267"/>
      <c r="AL78" s="267"/>
      <c r="AM78" s="267"/>
      <c r="AN78" s="268"/>
      <c r="AO78" s="267"/>
      <c r="AP78" s="267"/>
      <c r="AQ78" s="267"/>
      <c r="AR78" s="267"/>
      <c r="AS78" s="268"/>
      <c r="AT78" s="267"/>
      <c r="AU78" s="267"/>
      <c r="AV78" s="267"/>
      <c r="AW78" s="267"/>
      <c r="AX78" s="268"/>
      <c r="AY78" s="267"/>
      <c r="AZ78" s="267"/>
      <c r="BA78" s="267"/>
      <c r="BB78" s="267"/>
      <c r="BC78" s="268"/>
      <c r="BD78" s="267"/>
      <c r="BE78" s="267"/>
      <c r="BF78" s="267"/>
      <c r="BG78" s="268"/>
      <c r="BH78" s="267"/>
      <c r="BI78" s="267"/>
      <c r="BJ78" s="269"/>
      <c r="BK78" s="266"/>
      <c r="BL78" s="267"/>
      <c r="BM78" s="268"/>
      <c r="BN78" s="267"/>
      <c r="BO78" s="267"/>
      <c r="BP78" s="267"/>
      <c r="BQ78" s="267"/>
      <c r="BR78" s="268"/>
      <c r="BS78" s="267"/>
      <c r="BT78" s="267"/>
      <c r="BU78" s="267"/>
      <c r="BV78" s="267"/>
      <c r="BW78" s="268"/>
      <c r="BX78" s="267"/>
      <c r="BY78" s="267"/>
      <c r="BZ78" s="267"/>
      <c r="CA78" s="267"/>
      <c r="CB78" s="268"/>
      <c r="CC78" s="267"/>
      <c r="CD78" s="267"/>
      <c r="CE78" s="267"/>
      <c r="CF78" s="267"/>
      <c r="CG78" s="268"/>
      <c r="CH78" s="267"/>
      <c r="CI78" s="267"/>
      <c r="CJ78" s="267"/>
      <c r="CK78" s="268"/>
      <c r="CL78" s="267"/>
      <c r="CM78" s="267"/>
      <c r="CN78" s="269"/>
      <c r="CO78" s="270"/>
    </row>
    <row r="79" spans="1:93" s="263" customFormat="1" ht="39.950000000000003" customHeight="1" x14ac:dyDescent="0.2">
      <c r="A79" s="280">
        <v>53</v>
      </c>
      <c r="B79" s="271" t="s">
        <v>73</v>
      </c>
      <c r="C79" s="272"/>
      <c r="D79" s="273"/>
      <c r="E79" s="274"/>
      <c r="F79" s="273"/>
      <c r="G79" s="273"/>
      <c r="H79" s="273"/>
      <c r="I79" s="273"/>
      <c r="J79" s="274"/>
      <c r="K79" s="273"/>
      <c r="L79" s="273"/>
      <c r="M79" s="273"/>
      <c r="N79" s="273"/>
      <c r="O79" s="274"/>
      <c r="P79" s="273"/>
      <c r="Q79" s="273"/>
      <c r="R79" s="273"/>
      <c r="S79" s="273"/>
      <c r="T79" s="274"/>
      <c r="U79" s="273"/>
      <c r="V79" s="273"/>
      <c r="W79" s="273"/>
      <c r="X79" s="273"/>
      <c r="Y79" s="274"/>
      <c r="Z79" s="273"/>
      <c r="AA79" s="273"/>
      <c r="AB79" s="273"/>
      <c r="AC79" s="274"/>
      <c r="AD79" s="273"/>
      <c r="AE79" s="273"/>
      <c r="AF79" s="275"/>
      <c r="AG79" s="276"/>
      <c r="AH79" s="273"/>
      <c r="AI79" s="274"/>
      <c r="AJ79" s="273"/>
      <c r="AK79" s="273"/>
      <c r="AL79" s="273"/>
      <c r="AM79" s="273"/>
      <c r="AN79" s="274"/>
      <c r="AO79" s="273"/>
      <c r="AP79" s="273"/>
      <c r="AQ79" s="273"/>
      <c r="AR79" s="273"/>
      <c r="AS79" s="274"/>
      <c r="AT79" s="273"/>
      <c r="AU79" s="273"/>
      <c r="AV79" s="273"/>
      <c r="AW79" s="273"/>
      <c r="AX79" s="274"/>
      <c r="AY79" s="273"/>
      <c r="AZ79" s="273"/>
      <c r="BA79" s="273"/>
      <c r="BB79" s="273"/>
      <c r="BC79" s="274"/>
      <c r="BD79" s="273"/>
      <c r="BE79" s="273"/>
      <c r="BF79" s="273"/>
      <c r="BG79" s="274"/>
      <c r="BH79" s="273"/>
      <c r="BI79" s="273"/>
      <c r="BJ79" s="275"/>
      <c r="BK79" s="272"/>
      <c r="BL79" s="273"/>
      <c r="BM79" s="274"/>
      <c r="BN79" s="273"/>
      <c r="BO79" s="273"/>
      <c r="BP79" s="273"/>
      <c r="BQ79" s="273"/>
      <c r="BR79" s="274"/>
      <c r="BS79" s="273"/>
      <c r="BT79" s="273"/>
      <c r="BU79" s="273"/>
      <c r="BV79" s="273"/>
      <c r="BW79" s="274"/>
      <c r="BX79" s="273"/>
      <c r="BY79" s="273"/>
      <c r="BZ79" s="273"/>
      <c r="CA79" s="273"/>
      <c r="CB79" s="274"/>
      <c r="CC79" s="273"/>
      <c r="CD79" s="273"/>
      <c r="CE79" s="273"/>
      <c r="CF79" s="273"/>
      <c r="CG79" s="274"/>
      <c r="CH79" s="273"/>
      <c r="CI79" s="273"/>
      <c r="CJ79" s="273"/>
      <c r="CK79" s="274"/>
      <c r="CL79" s="273"/>
      <c r="CM79" s="273"/>
      <c r="CN79" s="275"/>
      <c r="CO79" s="270"/>
    </row>
    <row r="80" spans="1:93" s="263" customFormat="1" ht="19.899999999999999" customHeight="1" x14ac:dyDescent="0.2">
      <c r="A80" s="280"/>
      <c r="B80" s="290" t="s">
        <v>181</v>
      </c>
      <c r="C80" s="272"/>
      <c r="D80" s="272"/>
      <c r="E80" s="272"/>
      <c r="F80" s="272"/>
      <c r="G80" s="272"/>
      <c r="H80" s="272"/>
      <c r="I80" s="272"/>
      <c r="J80" s="272"/>
      <c r="K80" s="272"/>
      <c r="L80" s="272"/>
      <c r="M80" s="272"/>
      <c r="N80" s="272"/>
      <c r="O80" s="272"/>
      <c r="P80" s="272"/>
      <c r="Q80" s="272"/>
      <c r="R80" s="272"/>
      <c r="S80" s="272"/>
      <c r="T80" s="272"/>
      <c r="U80" s="272"/>
      <c r="V80" s="272"/>
      <c r="W80" s="272"/>
      <c r="X80" s="272"/>
      <c r="Y80" s="272"/>
      <c r="Z80" s="272"/>
      <c r="AA80" s="272"/>
      <c r="AB80" s="272"/>
      <c r="AC80" s="272"/>
      <c r="AD80" s="272"/>
      <c r="AE80" s="272"/>
      <c r="AF80" s="272"/>
      <c r="AG80" s="272"/>
      <c r="AH80" s="272"/>
      <c r="AI80" s="272"/>
      <c r="AJ80" s="272"/>
      <c r="AK80" s="272"/>
      <c r="AL80" s="272"/>
      <c r="AM80" s="272"/>
      <c r="AN80" s="272"/>
      <c r="AO80" s="272"/>
      <c r="AP80" s="272"/>
      <c r="AQ80" s="272"/>
      <c r="AR80" s="272"/>
      <c r="AS80" s="272"/>
      <c r="AT80" s="272"/>
      <c r="AU80" s="272"/>
      <c r="AV80" s="272"/>
      <c r="AW80" s="272"/>
      <c r="AX80" s="272"/>
      <c r="AY80" s="272"/>
      <c r="AZ80" s="272"/>
      <c r="BA80" s="272"/>
      <c r="BB80" s="272"/>
      <c r="BC80" s="272"/>
      <c r="BD80" s="272"/>
      <c r="BE80" s="272"/>
      <c r="BF80" s="272"/>
      <c r="BG80" s="272"/>
      <c r="BH80" s="272"/>
      <c r="BI80" s="272"/>
      <c r="BJ80" s="272"/>
      <c r="BK80" s="272"/>
      <c r="BL80" s="272"/>
      <c r="BM80" s="272"/>
      <c r="BN80" s="272"/>
      <c r="BO80" s="272"/>
      <c r="BP80" s="272"/>
      <c r="BQ80" s="272"/>
      <c r="BR80" s="272"/>
      <c r="BS80" s="272"/>
      <c r="BT80" s="272"/>
      <c r="BU80" s="272"/>
      <c r="BV80" s="272"/>
      <c r="BW80" s="272"/>
      <c r="BX80" s="272"/>
      <c r="BY80" s="272"/>
      <c r="BZ80" s="272"/>
      <c r="CA80" s="272"/>
      <c r="CB80" s="272"/>
      <c r="CC80" s="272"/>
      <c r="CD80" s="272"/>
      <c r="CE80" s="272"/>
      <c r="CF80" s="272"/>
      <c r="CG80" s="272"/>
      <c r="CH80" s="272"/>
      <c r="CI80" s="272"/>
      <c r="CJ80" s="272"/>
      <c r="CK80" s="272"/>
      <c r="CL80" s="272"/>
      <c r="CM80" s="272"/>
      <c r="CN80" s="272"/>
      <c r="CO80" s="270"/>
    </row>
    <row r="81" spans="1:93" s="263" customFormat="1" ht="39.950000000000003" customHeight="1" x14ac:dyDescent="0.2">
      <c r="A81" s="280">
        <v>42</v>
      </c>
      <c r="B81" s="265" t="s">
        <v>63</v>
      </c>
      <c r="C81" s="266"/>
      <c r="D81" s="267"/>
      <c r="E81" s="268"/>
      <c r="F81" s="267"/>
      <c r="G81" s="267"/>
      <c r="H81" s="267"/>
      <c r="I81" s="267"/>
      <c r="J81" s="268"/>
      <c r="K81" s="267"/>
      <c r="L81" s="267"/>
      <c r="M81" s="267"/>
      <c r="N81" s="267"/>
      <c r="O81" s="268"/>
      <c r="P81" s="267"/>
      <c r="Q81" s="267"/>
      <c r="R81" s="267"/>
      <c r="S81" s="267"/>
      <c r="T81" s="268"/>
      <c r="U81" s="267"/>
      <c r="V81" s="267"/>
      <c r="W81" s="267"/>
      <c r="X81" s="267"/>
      <c r="Y81" s="268"/>
      <c r="Z81" s="267"/>
      <c r="AA81" s="267"/>
      <c r="AB81" s="267"/>
      <c r="AC81" s="268"/>
      <c r="AD81" s="267"/>
      <c r="AE81" s="267"/>
      <c r="AF81" s="269"/>
      <c r="AG81" s="277"/>
      <c r="AH81" s="267"/>
      <c r="AI81" s="268"/>
      <c r="AJ81" s="267"/>
      <c r="AK81" s="267"/>
      <c r="AL81" s="267"/>
      <c r="AM81" s="267"/>
      <c r="AN81" s="268"/>
      <c r="AO81" s="267"/>
      <c r="AP81" s="267"/>
      <c r="AQ81" s="267"/>
      <c r="AR81" s="267"/>
      <c r="AS81" s="268"/>
      <c r="AT81" s="267"/>
      <c r="AU81" s="267"/>
      <c r="AV81" s="267"/>
      <c r="AW81" s="267"/>
      <c r="AX81" s="268"/>
      <c r="AY81" s="267"/>
      <c r="AZ81" s="267"/>
      <c r="BA81" s="267"/>
      <c r="BB81" s="267"/>
      <c r="BC81" s="268"/>
      <c r="BD81" s="267"/>
      <c r="BE81" s="267"/>
      <c r="BF81" s="267"/>
      <c r="BG81" s="268"/>
      <c r="BH81" s="267"/>
      <c r="BI81" s="267"/>
      <c r="BJ81" s="269"/>
      <c r="BK81" s="266"/>
      <c r="BL81" s="267"/>
      <c r="BM81" s="268"/>
      <c r="BN81" s="267"/>
      <c r="BO81" s="267"/>
      <c r="BP81" s="267"/>
      <c r="BQ81" s="267"/>
      <c r="BR81" s="268"/>
      <c r="BS81" s="267"/>
      <c r="BT81" s="267"/>
      <c r="BU81" s="267"/>
      <c r="BV81" s="267"/>
      <c r="BW81" s="268"/>
      <c r="BX81" s="267"/>
      <c r="BY81" s="267"/>
      <c r="BZ81" s="267"/>
      <c r="CA81" s="267"/>
      <c r="CB81" s="268"/>
      <c r="CC81" s="267"/>
      <c r="CD81" s="267"/>
      <c r="CE81" s="267"/>
      <c r="CF81" s="267"/>
      <c r="CG81" s="268"/>
      <c r="CH81" s="267"/>
      <c r="CI81" s="267"/>
      <c r="CJ81" s="267"/>
      <c r="CK81" s="268"/>
      <c r="CL81" s="267"/>
      <c r="CM81" s="267"/>
      <c r="CN81" s="269"/>
      <c r="CO81" s="270"/>
    </row>
    <row r="82" spans="1:93" s="263" customFormat="1" ht="39.950000000000003" customHeight="1" x14ac:dyDescent="0.2">
      <c r="A82" s="280">
        <v>43</v>
      </c>
      <c r="B82" s="271" t="s">
        <v>64</v>
      </c>
      <c r="C82" s="272"/>
      <c r="D82" s="273"/>
      <c r="E82" s="274"/>
      <c r="F82" s="273"/>
      <c r="G82" s="273"/>
      <c r="H82" s="273"/>
      <c r="I82" s="273"/>
      <c r="J82" s="274"/>
      <c r="K82" s="273"/>
      <c r="L82" s="273"/>
      <c r="M82" s="273"/>
      <c r="N82" s="273"/>
      <c r="O82" s="274"/>
      <c r="P82" s="273"/>
      <c r="Q82" s="273"/>
      <c r="R82" s="273"/>
      <c r="S82" s="273"/>
      <c r="T82" s="274"/>
      <c r="U82" s="273"/>
      <c r="V82" s="273"/>
      <c r="W82" s="273"/>
      <c r="X82" s="273"/>
      <c r="Y82" s="274"/>
      <c r="Z82" s="273"/>
      <c r="AA82" s="273"/>
      <c r="AB82" s="273"/>
      <c r="AC82" s="274"/>
      <c r="AD82" s="273"/>
      <c r="AE82" s="273"/>
      <c r="AF82" s="275"/>
      <c r="AG82" s="276"/>
      <c r="AH82" s="273"/>
      <c r="AI82" s="274"/>
      <c r="AJ82" s="273"/>
      <c r="AK82" s="273"/>
      <c r="AL82" s="273"/>
      <c r="AM82" s="273"/>
      <c r="AN82" s="274"/>
      <c r="AO82" s="273"/>
      <c r="AP82" s="273"/>
      <c r="AQ82" s="273"/>
      <c r="AR82" s="273"/>
      <c r="AS82" s="274"/>
      <c r="AT82" s="273"/>
      <c r="AU82" s="273"/>
      <c r="AV82" s="273"/>
      <c r="AW82" s="273"/>
      <c r="AX82" s="274"/>
      <c r="AY82" s="273"/>
      <c r="AZ82" s="273"/>
      <c r="BA82" s="273"/>
      <c r="BB82" s="273"/>
      <c r="BC82" s="274"/>
      <c r="BD82" s="273"/>
      <c r="BE82" s="273"/>
      <c r="BF82" s="273"/>
      <c r="BG82" s="274"/>
      <c r="BH82" s="273"/>
      <c r="BI82" s="273"/>
      <c r="BJ82" s="275"/>
      <c r="BK82" s="272"/>
      <c r="BL82" s="273"/>
      <c r="BM82" s="274"/>
      <c r="BN82" s="273"/>
      <c r="BO82" s="273"/>
      <c r="BP82" s="273"/>
      <c r="BQ82" s="273"/>
      <c r="BR82" s="274"/>
      <c r="BS82" s="273"/>
      <c r="BT82" s="273"/>
      <c r="BU82" s="273"/>
      <c r="BV82" s="273"/>
      <c r="BW82" s="274"/>
      <c r="BX82" s="273"/>
      <c r="BY82" s="273"/>
      <c r="BZ82" s="273"/>
      <c r="CA82" s="273"/>
      <c r="CB82" s="274"/>
      <c r="CC82" s="273"/>
      <c r="CD82" s="273"/>
      <c r="CE82" s="273"/>
      <c r="CF82" s="273"/>
      <c r="CG82" s="274"/>
      <c r="CH82" s="273"/>
      <c r="CI82" s="273"/>
      <c r="CJ82" s="273"/>
      <c r="CK82" s="274"/>
      <c r="CL82" s="273"/>
      <c r="CM82" s="273"/>
      <c r="CN82" s="275"/>
      <c r="CO82" s="270"/>
    </row>
    <row r="83" spans="1:93" s="263" customFormat="1" ht="39.950000000000003" customHeight="1" x14ac:dyDescent="0.2">
      <c r="A83" s="280">
        <v>44</v>
      </c>
      <c r="B83" s="265" t="s">
        <v>65</v>
      </c>
      <c r="C83" s="266"/>
      <c r="D83" s="267"/>
      <c r="E83" s="268"/>
      <c r="F83" s="267"/>
      <c r="G83" s="267"/>
      <c r="H83" s="267"/>
      <c r="I83" s="267"/>
      <c r="J83" s="268"/>
      <c r="K83" s="267"/>
      <c r="L83" s="267"/>
      <c r="M83" s="267"/>
      <c r="N83" s="267"/>
      <c r="O83" s="268"/>
      <c r="P83" s="267"/>
      <c r="Q83" s="267"/>
      <c r="R83" s="267"/>
      <c r="S83" s="267"/>
      <c r="T83" s="268"/>
      <c r="U83" s="267"/>
      <c r="V83" s="267"/>
      <c r="W83" s="267"/>
      <c r="X83" s="267"/>
      <c r="Y83" s="268"/>
      <c r="Z83" s="267"/>
      <c r="AA83" s="267"/>
      <c r="AB83" s="267"/>
      <c r="AC83" s="268"/>
      <c r="AD83" s="267"/>
      <c r="AE83" s="267"/>
      <c r="AF83" s="269"/>
      <c r="AG83" s="277"/>
      <c r="AH83" s="267"/>
      <c r="AI83" s="268"/>
      <c r="AJ83" s="267"/>
      <c r="AK83" s="267"/>
      <c r="AL83" s="267"/>
      <c r="AM83" s="267"/>
      <c r="AN83" s="268"/>
      <c r="AO83" s="267"/>
      <c r="AP83" s="267"/>
      <c r="AQ83" s="267"/>
      <c r="AR83" s="267"/>
      <c r="AS83" s="268"/>
      <c r="AT83" s="267"/>
      <c r="AU83" s="267"/>
      <c r="AV83" s="267"/>
      <c r="AW83" s="267"/>
      <c r="AX83" s="268"/>
      <c r="AY83" s="267"/>
      <c r="AZ83" s="267"/>
      <c r="BA83" s="267"/>
      <c r="BB83" s="267"/>
      <c r="BC83" s="268"/>
      <c r="BD83" s="267"/>
      <c r="BE83" s="267"/>
      <c r="BF83" s="267"/>
      <c r="BG83" s="268"/>
      <c r="BH83" s="267"/>
      <c r="BI83" s="267"/>
      <c r="BJ83" s="269"/>
      <c r="BK83" s="266"/>
      <c r="BL83" s="267"/>
      <c r="BM83" s="268"/>
      <c r="BN83" s="267"/>
      <c r="BO83" s="267"/>
      <c r="BP83" s="267"/>
      <c r="BQ83" s="267"/>
      <c r="BR83" s="268"/>
      <c r="BS83" s="267"/>
      <c r="BT83" s="267"/>
      <c r="BU83" s="267"/>
      <c r="BV83" s="267"/>
      <c r="BW83" s="268"/>
      <c r="BX83" s="267"/>
      <c r="BY83" s="267"/>
      <c r="BZ83" s="267"/>
      <c r="CA83" s="267"/>
      <c r="CB83" s="268"/>
      <c r="CC83" s="267"/>
      <c r="CD83" s="267"/>
      <c r="CE83" s="267"/>
      <c r="CF83" s="267"/>
      <c r="CG83" s="268"/>
      <c r="CH83" s="267"/>
      <c r="CI83" s="267"/>
      <c r="CJ83" s="267"/>
      <c r="CK83" s="268"/>
      <c r="CL83" s="267"/>
      <c r="CM83" s="267"/>
      <c r="CN83" s="269"/>
      <c r="CO83" s="270"/>
    </row>
    <row r="84" spans="1:93" s="263" customFormat="1" ht="39.75" customHeight="1" x14ac:dyDescent="0.2">
      <c r="A84" s="280">
        <v>45</v>
      </c>
      <c r="B84" s="271" t="s">
        <v>66</v>
      </c>
      <c r="C84" s="272"/>
      <c r="D84" s="273"/>
      <c r="E84" s="274"/>
      <c r="F84" s="273"/>
      <c r="G84" s="273"/>
      <c r="H84" s="273"/>
      <c r="I84" s="273"/>
      <c r="J84" s="274"/>
      <c r="K84" s="273"/>
      <c r="L84" s="273"/>
      <c r="M84" s="273"/>
      <c r="N84" s="273"/>
      <c r="O84" s="274"/>
      <c r="P84" s="273"/>
      <c r="Q84" s="273"/>
      <c r="R84" s="273"/>
      <c r="S84" s="273"/>
      <c r="T84" s="274"/>
      <c r="U84" s="273"/>
      <c r="V84" s="273"/>
      <c r="W84" s="273"/>
      <c r="X84" s="273"/>
      <c r="Y84" s="274"/>
      <c r="Z84" s="273"/>
      <c r="AA84" s="273"/>
      <c r="AB84" s="273"/>
      <c r="AC84" s="274"/>
      <c r="AD84" s="273"/>
      <c r="AE84" s="273"/>
      <c r="AF84" s="275"/>
      <c r="AG84" s="276"/>
      <c r="AH84" s="273"/>
      <c r="AI84" s="274"/>
      <c r="AJ84" s="273"/>
      <c r="AK84" s="273"/>
      <c r="AL84" s="273"/>
      <c r="AM84" s="273"/>
      <c r="AN84" s="274"/>
      <c r="AO84" s="273"/>
      <c r="AP84" s="273"/>
      <c r="AQ84" s="273"/>
      <c r="AR84" s="273"/>
      <c r="AS84" s="274"/>
      <c r="AT84" s="273"/>
      <c r="AU84" s="273"/>
      <c r="AV84" s="273"/>
      <c r="AW84" s="273"/>
      <c r="AX84" s="274"/>
      <c r="AY84" s="273"/>
      <c r="AZ84" s="273"/>
      <c r="BA84" s="273"/>
      <c r="BB84" s="273"/>
      <c r="BC84" s="274"/>
      <c r="BD84" s="273"/>
      <c r="BE84" s="273"/>
      <c r="BF84" s="273"/>
      <c r="BG84" s="274"/>
      <c r="BH84" s="273"/>
      <c r="BI84" s="273"/>
      <c r="BJ84" s="275"/>
      <c r="BK84" s="272"/>
      <c r="BL84" s="273"/>
      <c r="BM84" s="274"/>
      <c r="BN84" s="273"/>
      <c r="BO84" s="273"/>
      <c r="BP84" s="273"/>
      <c r="BQ84" s="273"/>
      <c r="BR84" s="274"/>
      <c r="BS84" s="273"/>
      <c r="BT84" s="273"/>
      <c r="BU84" s="273"/>
      <c r="BV84" s="273"/>
      <c r="BW84" s="274"/>
      <c r="BX84" s="273"/>
      <c r="BY84" s="273"/>
      <c r="BZ84" s="273"/>
      <c r="CA84" s="273"/>
      <c r="CB84" s="274"/>
      <c r="CC84" s="273"/>
      <c r="CD84" s="273"/>
      <c r="CE84" s="273"/>
      <c r="CF84" s="273"/>
      <c r="CG84" s="274"/>
      <c r="CH84" s="273"/>
      <c r="CI84" s="273"/>
      <c r="CJ84" s="273"/>
      <c r="CK84" s="274"/>
      <c r="CL84" s="273"/>
      <c r="CM84" s="273"/>
      <c r="CN84" s="275"/>
      <c r="CO84" s="270"/>
    </row>
    <row r="85" spans="1:93" s="305" customFormat="1" ht="19.899999999999999" customHeight="1" x14ac:dyDescent="0.2">
      <c r="B85" s="332"/>
      <c r="C85" s="333"/>
      <c r="D85" s="333"/>
      <c r="E85" s="333"/>
      <c r="F85" s="333"/>
      <c r="G85" s="333"/>
      <c r="H85" s="333"/>
      <c r="I85" s="333"/>
      <c r="J85" s="333"/>
      <c r="K85" s="333"/>
      <c r="L85" s="333"/>
      <c r="M85" s="333"/>
      <c r="N85" s="333"/>
      <c r="O85" s="333"/>
      <c r="P85" s="333"/>
      <c r="Q85" s="333"/>
      <c r="R85" s="333"/>
      <c r="S85" s="333"/>
      <c r="T85" s="333"/>
      <c r="U85" s="333"/>
      <c r="V85" s="333"/>
      <c r="W85" s="333"/>
      <c r="X85" s="333"/>
      <c r="Y85" s="333"/>
      <c r="Z85" s="333"/>
      <c r="AA85" s="333"/>
      <c r="AB85" s="333"/>
      <c r="AC85" s="333"/>
      <c r="AD85" s="333"/>
      <c r="AE85" s="333"/>
      <c r="AF85" s="333"/>
      <c r="AG85" s="333"/>
      <c r="AH85" s="333"/>
      <c r="AI85" s="333"/>
      <c r="AJ85" s="333"/>
      <c r="AK85" s="333"/>
      <c r="AL85" s="333"/>
      <c r="AM85" s="333"/>
      <c r="AN85" s="333"/>
      <c r="AO85" s="333"/>
      <c r="AP85" s="333"/>
      <c r="AQ85" s="333"/>
      <c r="AR85" s="333"/>
      <c r="AS85" s="333"/>
      <c r="AT85" s="333"/>
      <c r="AU85" s="333"/>
      <c r="AV85" s="333"/>
      <c r="AW85" s="333"/>
      <c r="AX85" s="333"/>
      <c r="AY85" s="333"/>
      <c r="AZ85" s="333"/>
      <c r="BA85" s="333"/>
      <c r="BB85" s="333"/>
      <c r="BC85" s="333"/>
      <c r="BD85" s="333"/>
      <c r="BE85" s="333"/>
      <c r="BF85" s="333"/>
      <c r="BG85" s="333"/>
      <c r="BH85" s="333"/>
      <c r="BI85" s="333"/>
      <c r="BJ85" s="333"/>
      <c r="BK85" s="333"/>
      <c r="BL85" s="333"/>
      <c r="BM85" s="333"/>
      <c r="BN85" s="333"/>
      <c r="BO85" s="333"/>
      <c r="BP85" s="333"/>
      <c r="BQ85" s="333"/>
      <c r="BR85" s="333"/>
      <c r="BS85" s="333"/>
      <c r="BT85" s="333"/>
      <c r="BU85" s="333"/>
      <c r="BV85" s="333"/>
      <c r="BW85" s="333"/>
      <c r="BX85" s="333"/>
      <c r="BY85" s="333"/>
      <c r="BZ85" s="333"/>
      <c r="CA85" s="333"/>
      <c r="CB85" s="333"/>
      <c r="CC85" s="333"/>
      <c r="CD85" s="333"/>
      <c r="CE85" s="333"/>
      <c r="CF85" s="333"/>
      <c r="CG85" s="333"/>
      <c r="CH85" s="333"/>
      <c r="CI85" s="333"/>
      <c r="CJ85" s="333"/>
      <c r="CK85" s="333"/>
      <c r="CL85" s="333"/>
      <c r="CM85" s="333"/>
      <c r="CN85" s="333"/>
    </row>
    <row r="86" spans="1:93" s="263" customFormat="1" ht="39.950000000000003" hidden="1" customHeight="1" x14ac:dyDescent="0.2">
      <c r="B86" s="291"/>
    </row>
    <row r="87" spans="1:93" s="263" customFormat="1" ht="39.950000000000003" hidden="1" customHeight="1" x14ac:dyDescent="0.2">
      <c r="B87" s="291"/>
    </row>
    <row r="88" spans="1:93" s="263" customFormat="1" ht="39.950000000000003" hidden="1" customHeight="1" x14ac:dyDescent="0.2">
      <c r="B88" s="291"/>
    </row>
    <row r="89" spans="1:93" s="263" customFormat="1" ht="36" hidden="1" customHeight="1" x14ac:dyDescent="0.2">
      <c r="B89" s="291"/>
    </row>
    <row r="90" spans="1:93" s="263" customFormat="1" ht="39.950000000000003" hidden="1" customHeight="1" x14ac:dyDescent="0.2">
      <c r="B90" s="291"/>
    </row>
    <row r="91" spans="1:93" s="263" customFormat="1" ht="39.950000000000003" hidden="1" customHeight="1" x14ac:dyDescent="0.2">
      <c r="B91" s="291"/>
    </row>
    <row r="92" spans="1:93" s="263" customFormat="1" ht="39.950000000000003" hidden="1" customHeight="1" x14ac:dyDescent="0.2">
      <c r="B92" s="291"/>
    </row>
    <row r="93" spans="1:93" s="263" customFormat="1" ht="39.950000000000003" hidden="1" customHeight="1" x14ac:dyDescent="0.2">
      <c r="B93" s="291"/>
    </row>
    <row r="94" spans="1:93" s="263" customFormat="1" ht="39.950000000000003" hidden="1" customHeight="1" x14ac:dyDescent="0.2">
      <c r="B94" s="291"/>
    </row>
    <row r="95" spans="1:93" s="305" customFormat="1" ht="19.899999999999999" customHeight="1" x14ac:dyDescent="0.25">
      <c r="A95" s="323"/>
      <c r="B95" s="334" t="s">
        <v>138</v>
      </c>
      <c r="C95" s="335"/>
      <c r="D95" s="335"/>
      <c r="E95" s="335"/>
      <c r="F95" s="335"/>
      <c r="G95" s="335"/>
      <c r="H95" s="335"/>
      <c r="I95" s="335"/>
      <c r="J95" s="335"/>
      <c r="K95" s="335"/>
      <c r="L95" s="335"/>
      <c r="M95" s="335"/>
      <c r="N95" s="329"/>
      <c r="O95" s="329"/>
      <c r="P95" s="329"/>
      <c r="Q95" s="329"/>
      <c r="R95" s="329"/>
      <c r="S95" s="329"/>
      <c r="T95" s="329"/>
      <c r="U95" s="329"/>
      <c r="V95" s="329"/>
      <c r="W95" s="329"/>
      <c r="X95" s="329"/>
      <c r="Y95" s="329"/>
      <c r="Z95" s="329"/>
      <c r="AA95" s="329"/>
      <c r="AB95" s="329"/>
      <c r="AC95" s="329"/>
      <c r="AD95" s="329"/>
      <c r="AE95" s="329"/>
      <c r="AF95" s="329"/>
      <c r="AG95" s="329"/>
      <c r="AH95" s="329"/>
      <c r="AI95" s="329"/>
      <c r="AJ95" s="329"/>
      <c r="AK95" s="329"/>
      <c r="AL95" s="329"/>
      <c r="AM95" s="329"/>
      <c r="AN95" s="329"/>
      <c r="AO95" s="329"/>
      <c r="AP95" s="329"/>
      <c r="AQ95" s="329"/>
      <c r="AR95" s="329"/>
      <c r="AS95" s="329"/>
      <c r="AT95" s="329"/>
      <c r="AU95" s="329"/>
      <c r="AV95" s="329"/>
      <c r="AW95" s="329"/>
      <c r="AX95" s="329"/>
      <c r="AY95" s="329"/>
      <c r="AZ95" s="329"/>
      <c r="BA95" s="329"/>
      <c r="BB95" s="329"/>
      <c r="BC95" s="329"/>
      <c r="BD95" s="329"/>
      <c r="BE95" s="329"/>
      <c r="BF95" s="329"/>
      <c r="BG95" s="329"/>
      <c r="BH95" s="329"/>
      <c r="BI95" s="329"/>
      <c r="BJ95" s="329"/>
      <c r="BK95" s="335"/>
      <c r="BL95" s="335"/>
      <c r="BM95" s="335"/>
      <c r="BN95" s="335"/>
      <c r="BO95" s="335"/>
      <c r="BP95" s="335"/>
      <c r="BQ95" s="335"/>
      <c r="BR95" s="335"/>
      <c r="BS95" s="335"/>
      <c r="BT95" s="335"/>
      <c r="BU95" s="335"/>
      <c r="BV95" s="329"/>
      <c r="BW95" s="329"/>
      <c r="BX95" s="329"/>
      <c r="BY95" s="329"/>
      <c r="BZ95" s="329"/>
      <c r="CA95" s="329"/>
      <c r="CB95" s="329"/>
      <c r="CC95" s="329"/>
      <c r="CD95" s="329"/>
      <c r="CE95" s="329"/>
      <c r="CF95" s="329"/>
      <c r="CG95" s="329"/>
      <c r="CH95" s="329"/>
      <c r="CI95" s="329"/>
      <c r="CJ95" s="329"/>
      <c r="CK95" s="329"/>
      <c r="CL95" s="329"/>
      <c r="CM95" s="329"/>
      <c r="CN95" s="329"/>
      <c r="CO95" s="308"/>
    </row>
    <row r="96" spans="1:93" s="263" customFormat="1" ht="44.25" customHeight="1" x14ac:dyDescent="0.2">
      <c r="A96" s="280">
        <v>54</v>
      </c>
      <c r="B96" s="265" t="s">
        <v>193</v>
      </c>
      <c r="C96" s="266"/>
      <c r="D96" s="267"/>
      <c r="E96" s="268"/>
      <c r="F96" s="267"/>
      <c r="G96" s="267"/>
      <c r="H96" s="267"/>
      <c r="I96" s="267"/>
      <c r="J96" s="268"/>
      <c r="K96" s="267"/>
      <c r="L96" s="267"/>
      <c r="M96" s="267"/>
      <c r="N96" s="267"/>
      <c r="O96" s="268"/>
      <c r="P96" s="267"/>
      <c r="Q96" s="267"/>
      <c r="R96" s="267"/>
      <c r="S96" s="267"/>
      <c r="T96" s="268"/>
      <c r="U96" s="267"/>
      <c r="V96" s="267"/>
      <c r="W96" s="267"/>
      <c r="X96" s="267"/>
      <c r="Y96" s="268"/>
      <c r="Z96" s="267"/>
      <c r="AA96" s="267"/>
      <c r="AB96" s="267"/>
      <c r="AC96" s="268"/>
      <c r="AD96" s="267"/>
      <c r="AE96" s="267"/>
      <c r="AF96" s="269"/>
      <c r="AG96" s="266"/>
      <c r="AH96" s="267"/>
      <c r="AI96" s="268"/>
      <c r="AJ96" s="267"/>
      <c r="AK96" s="267"/>
      <c r="AL96" s="267"/>
      <c r="AM96" s="267"/>
      <c r="AN96" s="268"/>
      <c r="AO96" s="267"/>
      <c r="AP96" s="267"/>
      <c r="AQ96" s="267"/>
      <c r="AR96" s="267"/>
      <c r="AS96" s="268"/>
      <c r="AT96" s="267"/>
      <c r="AU96" s="267"/>
      <c r="AV96" s="267"/>
      <c r="AW96" s="267"/>
      <c r="AX96" s="268"/>
      <c r="AY96" s="267"/>
      <c r="AZ96" s="267"/>
      <c r="BA96" s="267"/>
      <c r="BB96" s="267"/>
      <c r="BC96" s="268"/>
      <c r="BD96" s="267"/>
      <c r="BE96" s="267"/>
      <c r="BF96" s="267"/>
      <c r="BG96" s="268"/>
      <c r="BH96" s="267"/>
      <c r="BI96" s="267"/>
      <c r="BJ96" s="269"/>
      <c r="BK96" s="266"/>
      <c r="BL96" s="267"/>
      <c r="BM96" s="268"/>
      <c r="BN96" s="267"/>
      <c r="BO96" s="267"/>
      <c r="BP96" s="267"/>
      <c r="BQ96" s="267"/>
      <c r="BR96" s="268"/>
      <c r="BS96" s="267"/>
      <c r="BT96" s="267"/>
      <c r="BU96" s="267"/>
      <c r="BV96" s="267"/>
      <c r="BW96" s="268"/>
      <c r="BX96" s="267"/>
      <c r="BY96" s="267"/>
      <c r="BZ96" s="267"/>
      <c r="CA96" s="267"/>
      <c r="CB96" s="268"/>
      <c r="CC96" s="267"/>
      <c r="CD96" s="267"/>
      <c r="CE96" s="267"/>
      <c r="CF96" s="267"/>
      <c r="CG96" s="268"/>
      <c r="CH96" s="267"/>
      <c r="CI96" s="267"/>
      <c r="CJ96" s="267"/>
      <c r="CK96" s="268"/>
      <c r="CL96" s="267"/>
      <c r="CM96" s="267"/>
      <c r="CN96" s="269"/>
      <c r="CO96" s="270"/>
    </row>
    <row r="97" spans="1:93" s="263" customFormat="1" ht="39.950000000000003" customHeight="1" x14ac:dyDescent="0.2">
      <c r="A97" s="280">
        <v>55</v>
      </c>
      <c r="B97" s="271" t="s">
        <v>74</v>
      </c>
      <c r="C97" s="272"/>
      <c r="D97" s="273"/>
      <c r="E97" s="274"/>
      <c r="F97" s="273"/>
      <c r="G97" s="273"/>
      <c r="H97" s="273"/>
      <c r="I97" s="273"/>
      <c r="J97" s="274"/>
      <c r="K97" s="273"/>
      <c r="L97" s="273"/>
      <c r="M97" s="273"/>
      <c r="N97" s="273"/>
      <c r="O97" s="274"/>
      <c r="P97" s="273"/>
      <c r="Q97" s="273"/>
      <c r="R97" s="273"/>
      <c r="S97" s="273"/>
      <c r="T97" s="274"/>
      <c r="U97" s="273"/>
      <c r="V97" s="273"/>
      <c r="W97" s="273"/>
      <c r="X97" s="273"/>
      <c r="Y97" s="274"/>
      <c r="Z97" s="273"/>
      <c r="AA97" s="273"/>
      <c r="AB97" s="273"/>
      <c r="AC97" s="274"/>
      <c r="AD97" s="273"/>
      <c r="AE97" s="273"/>
      <c r="AF97" s="275"/>
      <c r="AG97" s="276"/>
      <c r="AH97" s="273"/>
      <c r="AI97" s="274"/>
      <c r="AJ97" s="273"/>
      <c r="AK97" s="273"/>
      <c r="AL97" s="273"/>
      <c r="AM97" s="273"/>
      <c r="AN97" s="274"/>
      <c r="AO97" s="273"/>
      <c r="AP97" s="273"/>
      <c r="AQ97" s="273"/>
      <c r="AR97" s="273"/>
      <c r="AS97" s="274"/>
      <c r="AT97" s="273"/>
      <c r="AU97" s="273"/>
      <c r="AV97" s="273"/>
      <c r="AW97" s="273"/>
      <c r="AX97" s="274"/>
      <c r="AY97" s="273"/>
      <c r="AZ97" s="273"/>
      <c r="BA97" s="273"/>
      <c r="BB97" s="273"/>
      <c r="BC97" s="274"/>
      <c r="BD97" s="273"/>
      <c r="BE97" s="273"/>
      <c r="BF97" s="273"/>
      <c r="BG97" s="274"/>
      <c r="BH97" s="273"/>
      <c r="BI97" s="273"/>
      <c r="BJ97" s="275"/>
      <c r="BK97" s="272"/>
      <c r="BL97" s="273"/>
      <c r="BM97" s="274"/>
      <c r="BN97" s="273"/>
      <c r="BO97" s="273"/>
      <c r="BP97" s="273"/>
      <c r="BQ97" s="273"/>
      <c r="BR97" s="274"/>
      <c r="BS97" s="273"/>
      <c r="BT97" s="273"/>
      <c r="BU97" s="273"/>
      <c r="BV97" s="273"/>
      <c r="BW97" s="274"/>
      <c r="BX97" s="273"/>
      <c r="BY97" s="273"/>
      <c r="BZ97" s="273"/>
      <c r="CA97" s="273"/>
      <c r="CB97" s="274"/>
      <c r="CC97" s="273"/>
      <c r="CD97" s="273"/>
      <c r="CE97" s="273"/>
      <c r="CF97" s="273"/>
      <c r="CG97" s="274"/>
      <c r="CH97" s="273"/>
      <c r="CI97" s="273"/>
      <c r="CJ97" s="273"/>
      <c r="CK97" s="274"/>
      <c r="CL97" s="273"/>
      <c r="CM97" s="273"/>
      <c r="CN97" s="275"/>
      <c r="CO97" s="270"/>
    </row>
    <row r="98" spans="1:93" s="263" customFormat="1" ht="44.25" customHeight="1" x14ac:dyDescent="0.2">
      <c r="A98" s="280">
        <v>56</v>
      </c>
      <c r="B98" s="265" t="s">
        <v>192</v>
      </c>
      <c r="C98" s="266"/>
      <c r="D98" s="267"/>
      <c r="E98" s="268"/>
      <c r="F98" s="267"/>
      <c r="G98" s="267"/>
      <c r="H98" s="267"/>
      <c r="I98" s="267"/>
      <c r="J98" s="268"/>
      <c r="K98" s="267"/>
      <c r="L98" s="267"/>
      <c r="M98" s="267"/>
      <c r="N98" s="267"/>
      <c r="O98" s="268"/>
      <c r="P98" s="267"/>
      <c r="Q98" s="267"/>
      <c r="R98" s="267"/>
      <c r="S98" s="267"/>
      <c r="T98" s="268"/>
      <c r="U98" s="267"/>
      <c r="V98" s="267"/>
      <c r="W98" s="267"/>
      <c r="X98" s="267"/>
      <c r="Y98" s="268"/>
      <c r="Z98" s="267"/>
      <c r="AA98" s="267"/>
      <c r="AB98" s="267"/>
      <c r="AC98" s="268"/>
      <c r="AD98" s="267"/>
      <c r="AE98" s="267"/>
      <c r="AF98" s="269"/>
      <c r="AG98" s="277"/>
      <c r="AH98" s="267"/>
      <c r="AI98" s="268"/>
      <c r="AJ98" s="267"/>
      <c r="AK98" s="267"/>
      <c r="AL98" s="267"/>
      <c r="AM98" s="267"/>
      <c r="AN98" s="268"/>
      <c r="AO98" s="267"/>
      <c r="AP98" s="267"/>
      <c r="AQ98" s="267"/>
      <c r="AR98" s="267"/>
      <c r="AS98" s="268"/>
      <c r="AT98" s="267"/>
      <c r="AU98" s="267"/>
      <c r="AV98" s="267"/>
      <c r="AW98" s="267"/>
      <c r="AX98" s="268"/>
      <c r="AY98" s="267"/>
      <c r="AZ98" s="267"/>
      <c r="BA98" s="267"/>
      <c r="BB98" s="267"/>
      <c r="BC98" s="268"/>
      <c r="BD98" s="267"/>
      <c r="BE98" s="267"/>
      <c r="BF98" s="267"/>
      <c r="BG98" s="268"/>
      <c r="BH98" s="267"/>
      <c r="BI98" s="267"/>
      <c r="BJ98" s="269"/>
      <c r="BK98" s="266"/>
      <c r="BL98" s="267"/>
      <c r="BM98" s="268"/>
      <c r="BN98" s="267"/>
      <c r="BO98" s="267"/>
      <c r="BP98" s="267"/>
      <c r="BQ98" s="267"/>
      <c r="BR98" s="268"/>
      <c r="BS98" s="267"/>
      <c r="BT98" s="267"/>
      <c r="BU98" s="267"/>
      <c r="BV98" s="267"/>
      <c r="BW98" s="268"/>
      <c r="BX98" s="267"/>
      <c r="BY98" s="267"/>
      <c r="BZ98" s="267"/>
      <c r="CA98" s="267"/>
      <c r="CB98" s="268"/>
      <c r="CC98" s="267"/>
      <c r="CD98" s="267"/>
      <c r="CE98" s="267"/>
      <c r="CF98" s="267"/>
      <c r="CG98" s="268"/>
      <c r="CH98" s="267"/>
      <c r="CI98" s="267"/>
      <c r="CJ98" s="267"/>
      <c r="CK98" s="268"/>
      <c r="CL98" s="267"/>
      <c r="CM98" s="267"/>
      <c r="CN98" s="269"/>
      <c r="CO98" s="270"/>
    </row>
    <row r="99" spans="1:93" s="263" customFormat="1" ht="39.950000000000003" customHeight="1" x14ac:dyDescent="0.2">
      <c r="A99" s="280">
        <v>57</v>
      </c>
      <c r="B99" s="271" t="s">
        <v>75</v>
      </c>
      <c r="C99" s="272"/>
      <c r="D99" s="273"/>
      <c r="E99" s="274"/>
      <c r="F99" s="273"/>
      <c r="G99" s="273"/>
      <c r="H99" s="273"/>
      <c r="I99" s="273"/>
      <c r="J99" s="274"/>
      <c r="K99" s="273"/>
      <c r="L99" s="273"/>
      <c r="M99" s="273"/>
      <c r="N99" s="273"/>
      <c r="O99" s="274"/>
      <c r="P99" s="273"/>
      <c r="Q99" s="273"/>
      <c r="R99" s="273"/>
      <c r="S99" s="273"/>
      <c r="T99" s="274"/>
      <c r="U99" s="273"/>
      <c r="V99" s="273"/>
      <c r="W99" s="273"/>
      <c r="X99" s="273"/>
      <c r="Y99" s="274"/>
      <c r="Z99" s="273"/>
      <c r="AA99" s="273"/>
      <c r="AB99" s="273"/>
      <c r="AC99" s="274"/>
      <c r="AD99" s="273"/>
      <c r="AE99" s="273"/>
      <c r="AF99" s="275"/>
      <c r="AG99" s="276"/>
      <c r="AH99" s="273"/>
      <c r="AI99" s="274"/>
      <c r="AJ99" s="273"/>
      <c r="AK99" s="273"/>
      <c r="AL99" s="273"/>
      <c r="AM99" s="273"/>
      <c r="AN99" s="274"/>
      <c r="AO99" s="273"/>
      <c r="AP99" s="273"/>
      <c r="AQ99" s="273"/>
      <c r="AR99" s="273"/>
      <c r="AS99" s="274"/>
      <c r="AT99" s="273"/>
      <c r="AU99" s="273"/>
      <c r="AV99" s="273"/>
      <c r="AW99" s="273"/>
      <c r="AX99" s="274"/>
      <c r="AY99" s="273"/>
      <c r="AZ99" s="273"/>
      <c r="BA99" s="273"/>
      <c r="BB99" s="273"/>
      <c r="BC99" s="274"/>
      <c r="BD99" s="273"/>
      <c r="BE99" s="273"/>
      <c r="BF99" s="273"/>
      <c r="BG99" s="274"/>
      <c r="BH99" s="273"/>
      <c r="BI99" s="273"/>
      <c r="BJ99" s="275"/>
      <c r="BK99" s="272"/>
      <c r="BL99" s="273"/>
      <c r="BM99" s="274"/>
      <c r="BN99" s="273"/>
      <c r="BO99" s="273"/>
      <c r="BP99" s="273"/>
      <c r="BQ99" s="273"/>
      <c r="BR99" s="274"/>
      <c r="BS99" s="273"/>
      <c r="BT99" s="273"/>
      <c r="BU99" s="273"/>
      <c r="BV99" s="273"/>
      <c r="BW99" s="274"/>
      <c r="BX99" s="273"/>
      <c r="BY99" s="273"/>
      <c r="BZ99" s="273"/>
      <c r="CA99" s="273"/>
      <c r="CB99" s="274"/>
      <c r="CC99" s="273"/>
      <c r="CD99" s="273"/>
      <c r="CE99" s="273"/>
      <c r="CF99" s="273"/>
      <c r="CG99" s="274"/>
      <c r="CH99" s="273"/>
      <c r="CI99" s="273"/>
      <c r="CJ99" s="273"/>
      <c r="CK99" s="274"/>
      <c r="CL99" s="273"/>
      <c r="CM99" s="273"/>
      <c r="CN99" s="275"/>
      <c r="CO99" s="270"/>
    </row>
    <row r="100" spans="1:93" s="305" customFormat="1" ht="19.899999999999999" customHeight="1" x14ac:dyDescent="0.25">
      <c r="A100" s="323"/>
      <c r="B100" s="336" t="s">
        <v>145</v>
      </c>
      <c r="C100" s="337"/>
      <c r="D100" s="338"/>
      <c r="E100" s="338"/>
      <c r="F100" s="338"/>
      <c r="G100" s="338"/>
      <c r="H100" s="338"/>
      <c r="I100" s="338"/>
      <c r="J100" s="338"/>
      <c r="K100" s="338"/>
      <c r="L100" s="338"/>
      <c r="M100" s="338"/>
      <c r="N100" s="321"/>
      <c r="O100" s="321"/>
      <c r="P100" s="321"/>
      <c r="Q100" s="321"/>
      <c r="R100" s="321"/>
      <c r="S100" s="321"/>
      <c r="T100" s="321"/>
      <c r="U100" s="321"/>
      <c r="V100" s="321"/>
      <c r="W100" s="321"/>
      <c r="X100" s="321"/>
      <c r="Y100" s="321"/>
      <c r="Z100" s="321"/>
      <c r="AA100" s="321"/>
      <c r="AB100" s="321"/>
      <c r="AC100" s="321"/>
      <c r="AD100" s="321"/>
      <c r="AE100" s="321"/>
      <c r="AF100" s="321"/>
      <c r="AG100" s="321"/>
      <c r="AH100" s="321"/>
      <c r="AI100" s="321"/>
      <c r="AJ100" s="321"/>
      <c r="AK100" s="321"/>
      <c r="AL100" s="321"/>
      <c r="AM100" s="321"/>
      <c r="AN100" s="321"/>
      <c r="AO100" s="321"/>
      <c r="AP100" s="321"/>
      <c r="AQ100" s="321"/>
      <c r="AR100" s="321"/>
      <c r="AS100" s="321"/>
      <c r="AT100" s="321"/>
      <c r="AU100" s="321"/>
      <c r="AV100" s="321"/>
      <c r="AW100" s="321"/>
      <c r="AX100" s="321"/>
      <c r="AY100" s="321"/>
      <c r="AZ100" s="321"/>
      <c r="BA100" s="321"/>
      <c r="BB100" s="321"/>
      <c r="BC100" s="321"/>
      <c r="BD100" s="321"/>
      <c r="BE100" s="321"/>
      <c r="BF100" s="321"/>
      <c r="BG100" s="321"/>
      <c r="BH100" s="321"/>
      <c r="BI100" s="321"/>
      <c r="BJ100" s="321"/>
      <c r="BK100" s="337"/>
      <c r="BL100" s="338"/>
      <c r="BM100" s="338"/>
      <c r="BN100" s="338"/>
      <c r="BO100" s="338"/>
      <c r="BP100" s="338"/>
      <c r="BQ100" s="338"/>
      <c r="BR100" s="338"/>
      <c r="BS100" s="338"/>
      <c r="BT100" s="338"/>
      <c r="BU100" s="338"/>
      <c r="BV100" s="321"/>
      <c r="BW100" s="321"/>
      <c r="BX100" s="321"/>
      <c r="BY100" s="321"/>
      <c r="BZ100" s="321"/>
      <c r="CA100" s="321"/>
      <c r="CB100" s="321"/>
      <c r="CC100" s="321"/>
      <c r="CD100" s="321"/>
      <c r="CE100" s="321"/>
      <c r="CF100" s="321"/>
      <c r="CG100" s="321"/>
      <c r="CH100" s="321"/>
      <c r="CI100" s="321"/>
      <c r="CJ100" s="321"/>
      <c r="CK100" s="321"/>
      <c r="CL100" s="321"/>
      <c r="CM100" s="321"/>
      <c r="CN100" s="321"/>
      <c r="CO100" s="308"/>
    </row>
    <row r="101" spans="1:93" s="305" customFormat="1" ht="19.899999999999999" customHeight="1" x14ac:dyDescent="0.2">
      <c r="A101" s="323"/>
      <c r="B101" s="339" t="s">
        <v>185</v>
      </c>
      <c r="C101" s="340"/>
      <c r="D101" s="341"/>
      <c r="E101" s="341"/>
      <c r="F101" s="341"/>
      <c r="G101" s="341"/>
      <c r="H101" s="341"/>
      <c r="I101" s="341"/>
      <c r="J101" s="341"/>
      <c r="K101" s="341"/>
      <c r="L101" s="341"/>
      <c r="M101" s="341"/>
      <c r="N101" s="329"/>
      <c r="O101" s="329"/>
      <c r="P101" s="329"/>
      <c r="Q101" s="329"/>
      <c r="R101" s="329"/>
      <c r="S101" s="329"/>
      <c r="T101" s="329"/>
      <c r="U101" s="329"/>
      <c r="V101" s="329"/>
      <c r="W101" s="329"/>
      <c r="X101" s="329"/>
      <c r="Y101" s="329"/>
      <c r="Z101" s="329"/>
      <c r="AA101" s="329"/>
      <c r="AB101" s="329"/>
      <c r="AC101" s="329"/>
      <c r="AD101" s="329"/>
      <c r="AE101" s="329"/>
      <c r="AF101" s="329"/>
      <c r="AG101" s="329"/>
      <c r="AH101" s="329"/>
      <c r="AI101" s="329"/>
      <c r="AJ101" s="329"/>
      <c r="AK101" s="329"/>
      <c r="AL101" s="329"/>
      <c r="AM101" s="329"/>
      <c r="AN101" s="329"/>
      <c r="AO101" s="329"/>
      <c r="AP101" s="329"/>
      <c r="AQ101" s="329"/>
      <c r="AR101" s="329"/>
      <c r="AS101" s="329"/>
      <c r="AT101" s="329"/>
      <c r="AU101" s="329"/>
      <c r="AV101" s="329"/>
      <c r="AW101" s="329"/>
      <c r="AX101" s="329"/>
      <c r="AY101" s="329"/>
      <c r="AZ101" s="329"/>
      <c r="BA101" s="329"/>
      <c r="BB101" s="329"/>
      <c r="BC101" s="329"/>
      <c r="BD101" s="329"/>
      <c r="BE101" s="329"/>
      <c r="BF101" s="329"/>
      <c r="BG101" s="329"/>
      <c r="BH101" s="329"/>
      <c r="BI101" s="329"/>
      <c r="BJ101" s="329"/>
      <c r="BK101" s="340"/>
      <c r="BL101" s="341"/>
      <c r="BM101" s="341"/>
      <c r="BN101" s="341"/>
      <c r="BO101" s="341"/>
      <c r="BP101" s="341"/>
      <c r="BQ101" s="341"/>
      <c r="BR101" s="341"/>
      <c r="BS101" s="341"/>
      <c r="BT101" s="341"/>
      <c r="BU101" s="341"/>
      <c r="BV101" s="329"/>
      <c r="BW101" s="329"/>
      <c r="BX101" s="329"/>
      <c r="BY101" s="329"/>
      <c r="BZ101" s="329"/>
      <c r="CA101" s="329"/>
      <c r="CB101" s="329"/>
      <c r="CC101" s="329"/>
      <c r="CD101" s="329"/>
      <c r="CE101" s="329"/>
      <c r="CF101" s="329"/>
      <c r="CG101" s="329"/>
      <c r="CH101" s="329"/>
      <c r="CI101" s="329"/>
      <c r="CJ101" s="329"/>
      <c r="CK101" s="329"/>
      <c r="CL101" s="329"/>
      <c r="CM101" s="329"/>
      <c r="CN101" s="329"/>
      <c r="CO101" s="308"/>
    </row>
    <row r="102" spans="1:93" s="263" customFormat="1" ht="39.950000000000003" customHeight="1" x14ac:dyDescent="0.2">
      <c r="A102" s="280">
        <v>58</v>
      </c>
      <c r="B102" s="265" t="s">
        <v>76</v>
      </c>
      <c r="C102" s="266"/>
      <c r="D102" s="267"/>
      <c r="E102" s="268"/>
      <c r="F102" s="267"/>
      <c r="G102" s="267"/>
      <c r="H102" s="267"/>
      <c r="I102" s="267"/>
      <c r="J102" s="268"/>
      <c r="K102" s="267"/>
      <c r="L102" s="267"/>
      <c r="M102" s="267"/>
      <c r="N102" s="267"/>
      <c r="O102" s="268"/>
      <c r="P102" s="267"/>
      <c r="Q102" s="267"/>
      <c r="R102" s="267"/>
      <c r="S102" s="267"/>
      <c r="T102" s="268"/>
      <c r="U102" s="267"/>
      <c r="V102" s="267"/>
      <c r="W102" s="267"/>
      <c r="X102" s="267"/>
      <c r="Y102" s="268"/>
      <c r="Z102" s="267"/>
      <c r="AA102" s="267"/>
      <c r="AB102" s="267"/>
      <c r="AC102" s="268"/>
      <c r="AD102" s="267"/>
      <c r="AE102" s="267"/>
      <c r="AF102" s="269"/>
      <c r="AG102" s="277"/>
      <c r="AH102" s="267"/>
      <c r="AI102" s="268"/>
      <c r="AJ102" s="267"/>
      <c r="AK102" s="267"/>
      <c r="AL102" s="267"/>
      <c r="AM102" s="267"/>
      <c r="AN102" s="268"/>
      <c r="AO102" s="267"/>
      <c r="AP102" s="267"/>
      <c r="AQ102" s="267"/>
      <c r="AR102" s="267"/>
      <c r="AS102" s="268"/>
      <c r="AT102" s="267"/>
      <c r="AU102" s="267"/>
      <c r="AV102" s="267"/>
      <c r="AW102" s="267"/>
      <c r="AX102" s="268"/>
      <c r="AY102" s="267"/>
      <c r="AZ102" s="267"/>
      <c r="BA102" s="267"/>
      <c r="BB102" s="267"/>
      <c r="BC102" s="268"/>
      <c r="BD102" s="267"/>
      <c r="BE102" s="267"/>
      <c r="BF102" s="267"/>
      <c r="BG102" s="268"/>
      <c r="BH102" s="267"/>
      <c r="BI102" s="267"/>
      <c r="BJ102" s="269"/>
      <c r="BK102" s="266"/>
      <c r="BL102" s="267"/>
      <c r="BM102" s="268"/>
      <c r="BN102" s="267"/>
      <c r="BO102" s="267"/>
      <c r="BP102" s="267"/>
      <c r="BQ102" s="267"/>
      <c r="BR102" s="268"/>
      <c r="BS102" s="267"/>
      <c r="BT102" s="267"/>
      <c r="BU102" s="267"/>
      <c r="BV102" s="267"/>
      <c r="BW102" s="268"/>
      <c r="BX102" s="267"/>
      <c r="BY102" s="267"/>
      <c r="BZ102" s="267"/>
      <c r="CA102" s="267"/>
      <c r="CB102" s="268"/>
      <c r="CC102" s="267"/>
      <c r="CD102" s="267"/>
      <c r="CE102" s="267"/>
      <c r="CF102" s="267"/>
      <c r="CG102" s="268"/>
      <c r="CH102" s="267"/>
      <c r="CI102" s="267"/>
      <c r="CJ102" s="267"/>
      <c r="CK102" s="268"/>
      <c r="CL102" s="267"/>
      <c r="CM102" s="267"/>
      <c r="CN102" s="269"/>
      <c r="CO102" s="270"/>
    </row>
    <row r="103" spans="1:93" s="263" customFormat="1" ht="39.950000000000003" customHeight="1" x14ac:dyDescent="0.2">
      <c r="A103" s="280">
        <v>59</v>
      </c>
      <c r="B103" s="271" t="s">
        <v>77</v>
      </c>
      <c r="C103" s="272"/>
      <c r="D103" s="273"/>
      <c r="E103" s="274"/>
      <c r="F103" s="273"/>
      <c r="G103" s="273"/>
      <c r="H103" s="273"/>
      <c r="I103" s="273"/>
      <c r="J103" s="274"/>
      <c r="K103" s="273"/>
      <c r="L103" s="273"/>
      <c r="M103" s="273"/>
      <c r="N103" s="273"/>
      <c r="O103" s="274"/>
      <c r="P103" s="273"/>
      <c r="Q103" s="273"/>
      <c r="R103" s="273"/>
      <c r="S103" s="273"/>
      <c r="T103" s="274"/>
      <c r="U103" s="273"/>
      <c r="V103" s="273"/>
      <c r="W103" s="273"/>
      <c r="X103" s="273"/>
      <c r="Y103" s="273"/>
      <c r="Z103" s="273"/>
      <c r="AA103" s="273"/>
      <c r="AB103" s="273"/>
      <c r="AC103" s="274"/>
      <c r="AD103" s="273"/>
      <c r="AE103" s="273"/>
      <c r="AF103" s="275"/>
      <c r="AG103" s="276"/>
      <c r="AH103" s="273"/>
      <c r="AI103" s="274"/>
      <c r="AJ103" s="273"/>
      <c r="AK103" s="273"/>
      <c r="AL103" s="273"/>
      <c r="AM103" s="273"/>
      <c r="AN103" s="274"/>
      <c r="AO103" s="273"/>
      <c r="AP103" s="273"/>
      <c r="AQ103" s="273"/>
      <c r="AR103" s="273"/>
      <c r="AS103" s="274"/>
      <c r="AT103" s="273"/>
      <c r="AU103" s="273"/>
      <c r="AV103" s="273"/>
      <c r="AW103" s="273"/>
      <c r="AX103" s="274"/>
      <c r="AY103" s="273"/>
      <c r="AZ103" s="273"/>
      <c r="BA103" s="273"/>
      <c r="BB103" s="273"/>
      <c r="BC103" s="274"/>
      <c r="BD103" s="273"/>
      <c r="BE103" s="273"/>
      <c r="BF103" s="273"/>
      <c r="BG103" s="274"/>
      <c r="BH103" s="273"/>
      <c r="BI103" s="273"/>
      <c r="BJ103" s="275"/>
      <c r="BK103" s="272"/>
      <c r="BL103" s="273"/>
      <c r="BM103" s="274"/>
      <c r="BN103" s="273"/>
      <c r="BO103" s="273"/>
      <c r="BP103" s="273"/>
      <c r="BQ103" s="273"/>
      <c r="BR103" s="274"/>
      <c r="BS103" s="273"/>
      <c r="BT103" s="273"/>
      <c r="BU103" s="273"/>
      <c r="BV103" s="273"/>
      <c r="BW103" s="274"/>
      <c r="BX103" s="273"/>
      <c r="BY103" s="273"/>
      <c r="BZ103" s="273"/>
      <c r="CA103" s="273"/>
      <c r="CB103" s="274"/>
      <c r="CC103" s="273"/>
      <c r="CD103" s="273"/>
      <c r="CE103" s="273"/>
      <c r="CF103" s="273"/>
      <c r="CG103" s="274"/>
      <c r="CH103" s="273"/>
      <c r="CI103" s="273"/>
      <c r="CJ103" s="273"/>
      <c r="CK103" s="274"/>
      <c r="CL103" s="273"/>
      <c r="CM103" s="273"/>
      <c r="CN103" s="275"/>
      <c r="CO103" s="270"/>
    </row>
    <row r="104" spans="1:93" s="263" customFormat="1" ht="39.950000000000003" customHeight="1" x14ac:dyDescent="0.2">
      <c r="A104" s="280">
        <v>60</v>
      </c>
      <c r="B104" s="265" t="s">
        <v>78</v>
      </c>
      <c r="C104" s="281"/>
      <c r="D104" s="282"/>
      <c r="E104" s="283"/>
      <c r="F104" s="282"/>
      <c r="G104" s="282"/>
      <c r="H104" s="282"/>
      <c r="I104" s="282"/>
      <c r="J104" s="283"/>
      <c r="K104" s="282"/>
      <c r="L104" s="282"/>
      <c r="M104" s="282"/>
      <c r="N104" s="282"/>
      <c r="O104" s="283"/>
      <c r="P104" s="282"/>
      <c r="Q104" s="282"/>
      <c r="R104" s="282"/>
      <c r="S104" s="282"/>
      <c r="T104" s="283"/>
      <c r="U104" s="282"/>
      <c r="V104" s="282"/>
      <c r="W104" s="282"/>
      <c r="X104" s="282"/>
      <c r="Y104" s="283"/>
      <c r="Z104" s="282"/>
      <c r="AA104" s="282"/>
      <c r="AB104" s="282"/>
      <c r="AC104" s="283"/>
      <c r="AD104" s="282"/>
      <c r="AE104" s="282"/>
      <c r="AF104" s="401"/>
      <c r="AG104" s="281"/>
      <c r="AH104" s="282"/>
      <c r="AI104" s="283"/>
      <c r="AJ104" s="282"/>
      <c r="AK104" s="282"/>
      <c r="AL104" s="282"/>
      <c r="AM104" s="282"/>
      <c r="AN104" s="283"/>
      <c r="AO104" s="282"/>
      <c r="AP104" s="282"/>
      <c r="AQ104" s="282"/>
      <c r="AR104" s="282"/>
      <c r="AS104" s="283"/>
      <c r="AT104" s="282"/>
      <c r="AU104" s="282"/>
      <c r="AV104" s="282"/>
      <c r="AW104" s="282"/>
      <c r="AX104" s="283"/>
      <c r="AY104" s="282"/>
      <c r="AZ104" s="282"/>
      <c r="BA104" s="282"/>
      <c r="BB104" s="282"/>
      <c r="BC104" s="283"/>
      <c r="BD104" s="282"/>
      <c r="BE104" s="282"/>
      <c r="BF104" s="282"/>
      <c r="BG104" s="283"/>
      <c r="BH104" s="282"/>
      <c r="BI104" s="282"/>
      <c r="BJ104" s="401"/>
      <c r="BK104" s="281"/>
      <c r="BL104" s="282"/>
      <c r="BM104" s="283"/>
      <c r="BN104" s="282"/>
      <c r="BO104" s="282"/>
      <c r="BP104" s="282"/>
      <c r="BQ104" s="282"/>
      <c r="BR104" s="283"/>
      <c r="BS104" s="282"/>
      <c r="BT104" s="282"/>
      <c r="BU104" s="282"/>
      <c r="BV104" s="282"/>
      <c r="BW104" s="283"/>
      <c r="BX104" s="282"/>
      <c r="BY104" s="282"/>
      <c r="BZ104" s="282"/>
      <c r="CA104" s="282"/>
      <c r="CB104" s="283"/>
      <c r="CC104" s="282"/>
      <c r="CD104" s="282"/>
      <c r="CE104" s="282"/>
      <c r="CF104" s="282"/>
      <c r="CG104" s="283"/>
      <c r="CH104" s="282"/>
      <c r="CI104" s="282"/>
      <c r="CJ104" s="282"/>
      <c r="CK104" s="283"/>
      <c r="CL104" s="282"/>
      <c r="CM104" s="282"/>
      <c r="CN104" s="401"/>
      <c r="CO104" s="270"/>
    </row>
    <row r="105" spans="1:93" hidden="1" x14ac:dyDescent="0.2"/>
    <row r="106" spans="1:93" hidden="1" x14ac:dyDescent="0.2"/>
    <row r="107" spans="1:93" s="305" customFormat="1" ht="19.5" customHeight="1" x14ac:dyDescent="0.25">
      <c r="A107" s="323"/>
      <c r="B107" s="339" t="s">
        <v>186</v>
      </c>
      <c r="C107" s="342"/>
      <c r="D107" s="342"/>
      <c r="E107" s="342"/>
      <c r="F107" s="342"/>
      <c r="G107" s="342"/>
      <c r="H107" s="342"/>
      <c r="I107" s="342"/>
      <c r="J107" s="342"/>
      <c r="K107" s="342"/>
      <c r="L107" s="342"/>
      <c r="M107" s="342"/>
      <c r="N107" s="310"/>
      <c r="O107" s="310"/>
      <c r="P107" s="310"/>
      <c r="Q107" s="310"/>
      <c r="R107" s="310"/>
      <c r="S107" s="310"/>
      <c r="T107" s="310"/>
      <c r="U107" s="310"/>
      <c r="V107" s="310"/>
      <c r="W107" s="310"/>
      <c r="X107" s="310"/>
      <c r="Y107" s="310"/>
      <c r="Z107" s="310"/>
      <c r="AA107" s="310"/>
      <c r="AB107" s="310"/>
      <c r="AC107" s="310"/>
      <c r="AD107" s="310"/>
      <c r="AE107" s="310"/>
      <c r="AF107" s="310"/>
      <c r="AG107" s="310"/>
      <c r="AH107" s="310"/>
      <c r="AI107" s="310"/>
      <c r="AJ107" s="310"/>
      <c r="AK107" s="310"/>
      <c r="AL107" s="310"/>
      <c r="AM107" s="310"/>
      <c r="AN107" s="310"/>
      <c r="AO107" s="310"/>
      <c r="AP107" s="310"/>
      <c r="AQ107" s="310"/>
      <c r="AR107" s="310"/>
      <c r="AS107" s="310"/>
      <c r="AT107" s="310"/>
      <c r="AU107" s="310"/>
      <c r="AV107" s="310"/>
      <c r="AW107" s="310"/>
      <c r="AX107" s="310"/>
      <c r="AY107" s="310"/>
      <c r="AZ107" s="310"/>
      <c r="BA107" s="310"/>
      <c r="BB107" s="310"/>
      <c r="BC107" s="310"/>
      <c r="BD107" s="310"/>
      <c r="BE107" s="310"/>
      <c r="BF107" s="310"/>
      <c r="BG107" s="310"/>
      <c r="BH107" s="310"/>
      <c r="BI107" s="310"/>
      <c r="BJ107" s="310"/>
      <c r="BK107" s="342"/>
      <c r="BL107" s="342"/>
      <c r="BM107" s="342"/>
      <c r="BN107" s="342"/>
      <c r="BO107" s="342"/>
      <c r="BP107" s="342"/>
      <c r="BQ107" s="342"/>
      <c r="BR107" s="342"/>
      <c r="BS107" s="342"/>
      <c r="BT107" s="342"/>
      <c r="BU107" s="342"/>
      <c r="BV107" s="310"/>
      <c r="BW107" s="310"/>
      <c r="BX107" s="310"/>
      <c r="BY107" s="310"/>
      <c r="BZ107" s="310"/>
      <c r="CA107" s="310"/>
      <c r="CB107" s="310"/>
      <c r="CC107" s="310"/>
      <c r="CD107" s="310"/>
      <c r="CE107" s="310"/>
      <c r="CF107" s="310"/>
      <c r="CG107" s="310"/>
      <c r="CH107" s="310"/>
      <c r="CI107" s="310"/>
      <c r="CJ107" s="310"/>
      <c r="CK107" s="310"/>
      <c r="CL107" s="310"/>
      <c r="CM107" s="310"/>
      <c r="CN107" s="310"/>
      <c r="CO107" s="308"/>
    </row>
    <row r="108" spans="1:93" s="263" customFormat="1" ht="39.950000000000003" customHeight="1" x14ac:dyDescent="0.2">
      <c r="A108" s="280">
        <v>62</v>
      </c>
      <c r="B108" s="271" t="s">
        <v>79</v>
      </c>
      <c r="C108" s="272"/>
      <c r="D108" s="273"/>
      <c r="E108" s="274"/>
      <c r="F108" s="273"/>
      <c r="G108" s="273"/>
      <c r="H108" s="273"/>
      <c r="I108" s="273"/>
      <c r="J108" s="274"/>
      <c r="K108" s="273"/>
      <c r="L108" s="273"/>
      <c r="M108" s="273"/>
      <c r="N108" s="273"/>
      <c r="O108" s="274"/>
      <c r="P108" s="273"/>
      <c r="Q108" s="273"/>
      <c r="R108" s="273"/>
      <c r="S108" s="273"/>
      <c r="T108" s="274"/>
      <c r="U108" s="273"/>
      <c r="V108" s="273"/>
      <c r="W108" s="273"/>
      <c r="X108" s="273"/>
      <c r="Y108" s="274"/>
      <c r="Z108" s="273"/>
      <c r="AA108" s="273"/>
      <c r="AB108" s="273"/>
      <c r="AC108" s="274"/>
      <c r="AD108" s="273"/>
      <c r="AE108" s="273"/>
      <c r="AF108" s="275"/>
      <c r="AG108" s="276"/>
      <c r="AH108" s="273"/>
      <c r="AI108" s="274"/>
      <c r="AJ108" s="273"/>
      <c r="AK108" s="273"/>
      <c r="AL108" s="273"/>
      <c r="AM108" s="273"/>
      <c r="AN108" s="274"/>
      <c r="AO108" s="273"/>
      <c r="AP108" s="273"/>
      <c r="AQ108" s="273"/>
      <c r="AR108" s="273"/>
      <c r="AS108" s="274"/>
      <c r="AT108" s="273"/>
      <c r="AU108" s="273"/>
      <c r="AV108" s="273"/>
      <c r="AW108" s="273"/>
      <c r="AX108" s="274"/>
      <c r="AY108" s="273"/>
      <c r="AZ108" s="273"/>
      <c r="BA108" s="273"/>
      <c r="BB108" s="273"/>
      <c r="BC108" s="274"/>
      <c r="BD108" s="273"/>
      <c r="BE108" s="273"/>
      <c r="BF108" s="273"/>
      <c r="BG108" s="274"/>
      <c r="BH108" s="273"/>
      <c r="BI108" s="273"/>
      <c r="BJ108" s="275"/>
      <c r="BK108" s="272"/>
      <c r="BL108" s="273"/>
      <c r="BM108" s="274"/>
      <c r="BN108" s="273"/>
      <c r="BO108" s="273"/>
      <c r="BP108" s="273"/>
      <c r="BQ108" s="273"/>
      <c r="BR108" s="274"/>
      <c r="BS108" s="273"/>
      <c r="BT108" s="273"/>
      <c r="BU108" s="273"/>
      <c r="BV108" s="273"/>
      <c r="BW108" s="274"/>
      <c r="BX108" s="273"/>
      <c r="BY108" s="273"/>
      <c r="BZ108" s="273"/>
      <c r="CA108" s="273"/>
      <c r="CB108" s="274"/>
      <c r="CC108" s="273"/>
      <c r="CD108" s="273"/>
      <c r="CE108" s="273"/>
      <c r="CF108" s="273"/>
      <c r="CG108" s="274"/>
      <c r="CH108" s="273"/>
      <c r="CI108" s="273"/>
      <c r="CJ108" s="273"/>
      <c r="CK108" s="274"/>
      <c r="CL108" s="273"/>
      <c r="CM108" s="273"/>
      <c r="CN108" s="275"/>
      <c r="CO108" s="270"/>
    </row>
    <row r="109" spans="1:93" s="263" customFormat="1" ht="39.950000000000003" customHeight="1" x14ac:dyDescent="0.2">
      <c r="A109" s="280">
        <v>63</v>
      </c>
      <c r="B109" s="265" t="s">
        <v>80</v>
      </c>
      <c r="C109" s="266"/>
      <c r="D109" s="267"/>
      <c r="E109" s="268"/>
      <c r="F109" s="267"/>
      <c r="G109" s="267"/>
      <c r="H109" s="267"/>
      <c r="I109" s="267"/>
      <c r="J109" s="268"/>
      <c r="K109" s="267"/>
      <c r="L109" s="267"/>
      <c r="M109" s="267"/>
      <c r="N109" s="267"/>
      <c r="O109" s="268"/>
      <c r="P109" s="267"/>
      <c r="Q109" s="267"/>
      <c r="R109" s="267"/>
      <c r="S109" s="267"/>
      <c r="T109" s="268"/>
      <c r="U109" s="267"/>
      <c r="V109" s="267"/>
      <c r="W109" s="267"/>
      <c r="X109" s="267"/>
      <c r="Y109" s="268"/>
      <c r="Z109" s="267"/>
      <c r="AA109" s="267"/>
      <c r="AB109" s="267"/>
      <c r="AC109" s="268"/>
      <c r="AD109" s="267"/>
      <c r="AE109" s="267"/>
      <c r="AF109" s="269"/>
      <c r="AG109" s="277"/>
      <c r="AH109" s="267"/>
      <c r="AI109" s="268"/>
      <c r="AJ109" s="267"/>
      <c r="AK109" s="267"/>
      <c r="AL109" s="267"/>
      <c r="AM109" s="267"/>
      <c r="AN109" s="268"/>
      <c r="AO109" s="267"/>
      <c r="AP109" s="267"/>
      <c r="AQ109" s="267"/>
      <c r="AR109" s="267"/>
      <c r="AS109" s="268"/>
      <c r="AT109" s="267"/>
      <c r="AU109" s="267"/>
      <c r="AV109" s="267"/>
      <c r="AW109" s="267"/>
      <c r="AX109" s="268"/>
      <c r="AY109" s="267"/>
      <c r="AZ109" s="267"/>
      <c r="BA109" s="267"/>
      <c r="BB109" s="267"/>
      <c r="BC109" s="268"/>
      <c r="BD109" s="267"/>
      <c r="BE109" s="267"/>
      <c r="BF109" s="267"/>
      <c r="BG109" s="268"/>
      <c r="BH109" s="267"/>
      <c r="BI109" s="267"/>
      <c r="BJ109" s="269"/>
      <c r="BK109" s="266"/>
      <c r="BL109" s="267"/>
      <c r="BM109" s="268"/>
      <c r="BN109" s="267"/>
      <c r="BO109" s="267"/>
      <c r="BP109" s="267"/>
      <c r="BQ109" s="267"/>
      <c r="BR109" s="268"/>
      <c r="BS109" s="267"/>
      <c r="BT109" s="267"/>
      <c r="BU109" s="267"/>
      <c r="BV109" s="267"/>
      <c r="BW109" s="268"/>
      <c r="BX109" s="267"/>
      <c r="BY109" s="267"/>
      <c r="BZ109" s="267"/>
      <c r="CA109" s="267"/>
      <c r="CB109" s="268"/>
      <c r="CC109" s="267"/>
      <c r="CD109" s="267"/>
      <c r="CE109" s="267"/>
      <c r="CF109" s="267"/>
      <c r="CG109" s="268"/>
      <c r="CH109" s="267"/>
      <c r="CI109" s="267"/>
      <c r="CJ109" s="267"/>
      <c r="CK109" s="268"/>
      <c r="CL109" s="267"/>
      <c r="CM109" s="267"/>
      <c r="CN109" s="269"/>
      <c r="CO109" s="270"/>
    </row>
    <row r="110" spans="1:93" s="305" customFormat="1" ht="19.5" customHeight="1" x14ac:dyDescent="0.25">
      <c r="A110" s="323"/>
      <c r="B110" s="339" t="s">
        <v>225</v>
      </c>
      <c r="C110" s="342"/>
      <c r="D110" s="342"/>
      <c r="E110" s="342"/>
      <c r="F110" s="342"/>
      <c r="G110" s="342"/>
      <c r="H110" s="342"/>
      <c r="I110" s="342"/>
      <c r="J110" s="342"/>
      <c r="K110" s="342"/>
      <c r="L110" s="342"/>
      <c r="M110" s="342"/>
      <c r="N110" s="310"/>
      <c r="O110" s="310"/>
      <c r="P110" s="310"/>
      <c r="Q110" s="310"/>
      <c r="R110" s="310"/>
      <c r="S110" s="310"/>
      <c r="T110" s="310"/>
      <c r="U110" s="310"/>
      <c r="V110" s="310"/>
      <c r="W110" s="310"/>
      <c r="X110" s="310"/>
      <c r="Y110" s="310"/>
      <c r="Z110" s="310"/>
      <c r="AA110" s="310"/>
      <c r="AB110" s="310"/>
      <c r="AC110" s="310"/>
      <c r="AD110" s="310"/>
      <c r="AE110" s="310"/>
      <c r="AF110" s="310"/>
      <c r="AG110" s="310"/>
      <c r="AH110" s="310"/>
      <c r="AI110" s="310"/>
      <c r="AJ110" s="310"/>
      <c r="AK110" s="310"/>
      <c r="AL110" s="310"/>
      <c r="AM110" s="310"/>
      <c r="AN110" s="310"/>
      <c r="AO110" s="310"/>
      <c r="AP110" s="310"/>
      <c r="AQ110" s="310"/>
      <c r="AR110" s="310"/>
      <c r="AS110" s="310"/>
      <c r="AT110" s="310"/>
      <c r="AU110" s="310"/>
      <c r="AV110" s="310"/>
      <c r="AW110" s="310"/>
      <c r="AX110" s="310"/>
      <c r="AY110" s="310"/>
      <c r="AZ110" s="310"/>
      <c r="BA110" s="310"/>
      <c r="BB110" s="310"/>
      <c r="BC110" s="310"/>
      <c r="BD110" s="310"/>
      <c r="BE110" s="310"/>
      <c r="BF110" s="310"/>
      <c r="BG110" s="310"/>
      <c r="BH110" s="310"/>
      <c r="BI110" s="310"/>
      <c r="BJ110" s="310"/>
      <c r="BK110" s="342"/>
      <c r="BL110" s="342"/>
      <c r="BM110" s="342"/>
      <c r="BN110" s="342"/>
      <c r="BO110" s="342"/>
      <c r="BP110" s="342"/>
      <c r="BQ110" s="342"/>
      <c r="BR110" s="342"/>
      <c r="BS110" s="342"/>
      <c r="BT110" s="342"/>
      <c r="BU110" s="342"/>
      <c r="BV110" s="310"/>
      <c r="BW110" s="310"/>
      <c r="BX110" s="310"/>
      <c r="BY110" s="310"/>
      <c r="BZ110" s="310"/>
      <c r="CA110" s="310"/>
      <c r="CB110" s="310"/>
      <c r="CC110" s="310"/>
      <c r="CD110" s="310"/>
      <c r="CE110" s="310"/>
      <c r="CF110" s="310"/>
      <c r="CG110" s="310"/>
      <c r="CH110" s="310"/>
      <c r="CI110" s="310"/>
      <c r="CJ110" s="310"/>
      <c r="CK110" s="310"/>
      <c r="CL110" s="310"/>
      <c r="CM110" s="310"/>
      <c r="CN110" s="310"/>
      <c r="CO110" s="308"/>
    </row>
    <row r="111" spans="1:93" s="263" customFormat="1" ht="39.950000000000003" customHeight="1" x14ac:dyDescent="0.2">
      <c r="A111" s="280">
        <v>61</v>
      </c>
      <c r="B111" s="402" t="s">
        <v>223</v>
      </c>
      <c r="C111" s="403"/>
      <c r="D111" s="404"/>
      <c r="E111" s="405"/>
      <c r="F111" s="404"/>
      <c r="G111" s="404"/>
      <c r="H111" s="404"/>
      <c r="I111" s="404"/>
      <c r="J111" s="405"/>
      <c r="K111" s="404"/>
      <c r="L111" s="404"/>
      <c r="M111" s="404"/>
      <c r="N111" s="404"/>
      <c r="O111" s="405"/>
      <c r="P111" s="404"/>
      <c r="Q111" s="404"/>
      <c r="R111" s="404"/>
      <c r="S111" s="404"/>
      <c r="T111" s="405"/>
      <c r="U111" s="404"/>
      <c r="V111" s="404"/>
      <c r="W111" s="404"/>
      <c r="X111" s="404"/>
      <c r="Y111" s="405"/>
      <c r="Z111" s="404"/>
      <c r="AA111" s="404"/>
      <c r="AB111" s="404"/>
      <c r="AC111" s="405"/>
      <c r="AD111" s="404"/>
      <c r="AE111" s="404"/>
      <c r="AF111" s="406"/>
      <c r="AG111" s="276"/>
      <c r="AH111" s="404"/>
      <c r="AI111" s="405"/>
      <c r="AJ111" s="404"/>
      <c r="AK111" s="404"/>
      <c r="AL111" s="404"/>
      <c r="AM111" s="404"/>
      <c r="AN111" s="405"/>
      <c r="AO111" s="404"/>
      <c r="AP111" s="404"/>
      <c r="AQ111" s="404"/>
      <c r="AR111" s="404"/>
      <c r="AS111" s="405"/>
      <c r="AT111" s="404"/>
      <c r="AU111" s="404"/>
      <c r="AV111" s="404"/>
      <c r="AW111" s="404"/>
      <c r="AX111" s="405"/>
      <c r="AY111" s="404"/>
      <c r="AZ111" s="404"/>
      <c r="BA111" s="404"/>
      <c r="BB111" s="404"/>
      <c r="BC111" s="405"/>
      <c r="BD111" s="404"/>
      <c r="BE111" s="404"/>
      <c r="BF111" s="404"/>
      <c r="BG111" s="405"/>
      <c r="BH111" s="404"/>
      <c r="BI111" s="404"/>
      <c r="BJ111" s="406"/>
      <c r="BK111" s="272"/>
      <c r="BL111" s="404"/>
      <c r="BM111" s="405"/>
      <c r="BN111" s="404"/>
      <c r="BO111" s="404"/>
      <c r="BP111" s="404"/>
      <c r="BQ111" s="404"/>
      <c r="BR111" s="405"/>
      <c r="BS111" s="404"/>
      <c r="BT111" s="404"/>
      <c r="BU111" s="404"/>
      <c r="BV111" s="404"/>
      <c r="BW111" s="405"/>
      <c r="BX111" s="404"/>
      <c r="BY111" s="404"/>
      <c r="BZ111" s="404"/>
      <c r="CA111" s="404"/>
      <c r="CB111" s="405"/>
      <c r="CC111" s="404"/>
      <c r="CD111" s="404"/>
      <c r="CE111" s="404"/>
      <c r="CF111" s="404"/>
      <c r="CG111" s="405"/>
      <c r="CH111" s="404"/>
      <c r="CI111" s="404"/>
      <c r="CJ111" s="404"/>
      <c r="CK111" s="405"/>
      <c r="CL111" s="404"/>
      <c r="CM111" s="404"/>
      <c r="CN111" s="406"/>
      <c r="CO111" s="270"/>
    </row>
    <row r="112" spans="1:93" s="305" customFormat="1" ht="19.899999999999999" customHeight="1" x14ac:dyDescent="0.25">
      <c r="A112" s="323"/>
      <c r="B112" s="343" t="s">
        <v>142</v>
      </c>
      <c r="C112" s="344"/>
      <c r="D112" s="344"/>
      <c r="E112" s="344"/>
      <c r="F112" s="344"/>
      <c r="G112" s="344"/>
      <c r="H112" s="344"/>
      <c r="I112" s="344"/>
      <c r="J112" s="344"/>
      <c r="K112" s="344"/>
      <c r="L112" s="344"/>
      <c r="M112" s="344"/>
      <c r="N112" s="321"/>
      <c r="O112" s="321"/>
      <c r="P112" s="321"/>
      <c r="Q112" s="321"/>
      <c r="R112" s="321"/>
      <c r="S112" s="321"/>
      <c r="T112" s="321"/>
      <c r="U112" s="321"/>
      <c r="V112" s="321"/>
      <c r="W112" s="321"/>
      <c r="X112" s="321"/>
      <c r="Y112" s="321"/>
      <c r="Z112" s="321"/>
      <c r="AA112" s="321"/>
      <c r="AB112" s="321"/>
      <c r="AC112" s="321"/>
      <c r="AD112" s="321"/>
      <c r="AE112" s="321"/>
      <c r="AF112" s="321"/>
      <c r="AG112" s="321"/>
      <c r="AH112" s="321"/>
      <c r="AI112" s="321"/>
      <c r="AJ112" s="321"/>
      <c r="AK112" s="321"/>
      <c r="AL112" s="321"/>
      <c r="AM112" s="321"/>
      <c r="AN112" s="321"/>
      <c r="AO112" s="321"/>
      <c r="AP112" s="321"/>
      <c r="AQ112" s="321"/>
      <c r="AR112" s="321"/>
      <c r="AS112" s="321"/>
      <c r="AT112" s="321"/>
      <c r="AU112" s="321"/>
      <c r="AV112" s="321"/>
      <c r="AW112" s="321"/>
      <c r="AX112" s="321"/>
      <c r="AY112" s="321"/>
      <c r="AZ112" s="321"/>
      <c r="BA112" s="321"/>
      <c r="BB112" s="321"/>
      <c r="BC112" s="321"/>
      <c r="BD112" s="321"/>
      <c r="BE112" s="321"/>
      <c r="BF112" s="321"/>
      <c r="BG112" s="321"/>
      <c r="BH112" s="321"/>
      <c r="BI112" s="321"/>
      <c r="BJ112" s="321"/>
      <c r="BK112" s="344"/>
      <c r="BL112" s="344"/>
      <c r="BM112" s="344"/>
      <c r="BN112" s="344"/>
      <c r="BO112" s="344"/>
      <c r="BP112" s="344"/>
      <c r="BQ112" s="344"/>
      <c r="BR112" s="344"/>
      <c r="BS112" s="344"/>
      <c r="BT112" s="344"/>
      <c r="BU112" s="344"/>
      <c r="BV112" s="321"/>
      <c r="BW112" s="321"/>
      <c r="BX112" s="321"/>
      <c r="BY112" s="321"/>
      <c r="BZ112" s="321"/>
      <c r="CA112" s="321"/>
      <c r="CB112" s="321"/>
      <c r="CC112" s="321"/>
      <c r="CD112" s="321"/>
      <c r="CE112" s="321"/>
      <c r="CF112" s="321"/>
      <c r="CG112" s="321"/>
      <c r="CH112" s="321"/>
      <c r="CI112" s="321"/>
      <c r="CJ112" s="321"/>
      <c r="CK112" s="321"/>
      <c r="CL112" s="321"/>
      <c r="CM112" s="321"/>
      <c r="CN112" s="321"/>
      <c r="CO112" s="308"/>
    </row>
    <row r="113" spans="1:93" s="305" customFormat="1" ht="19.899999999999999" customHeight="1" x14ac:dyDescent="0.2">
      <c r="A113" s="323"/>
      <c r="B113" s="345" t="s">
        <v>182</v>
      </c>
      <c r="C113" s="329"/>
      <c r="D113" s="329"/>
      <c r="E113" s="329"/>
      <c r="F113" s="329"/>
      <c r="G113" s="329"/>
      <c r="H113" s="329"/>
      <c r="I113" s="329"/>
      <c r="J113" s="329"/>
      <c r="K113" s="329"/>
      <c r="L113" s="329"/>
      <c r="M113" s="329"/>
      <c r="N113" s="329"/>
      <c r="O113" s="329"/>
      <c r="P113" s="329"/>
      <c r="Q113" s="329"/>
      <c r="R113" s="329"/>
      <c r="S113" s="329"/>
      <c r="T113" s="329"/>
      <c r="U113" s="329"/>
      <c r="V113" s="329"/>
      <c r="W113" s="329"/>
      <c r="X113" s="329"/>
      <c r="Y113" s="329"/>
      <c r="Z113" s="329"/>
      <c r="AA113" s="329"/>
      <c r="AB113" s="329"/>
      <c r="AC113" s="329"/>
      <c r="AD113" s="329"/>
      <c r="AE113" s="329"/>
      <c r="AF113" s="329"/>
      <c r="AG113" s="329"/>
      <c r="AH113" s="329"/>
      <c r="AI113" s="329"/>
      <c r="AJ113" s="329"/>
      <c r="AK113" s="329"/>
      <c r="AL113" s="329"/>
      <c r="AM113" s="329"/>
      <c r="AN113" s="329"/>
      <c r="AO113" s="329"/>
      <c r="AP113" s="329"/>
      <c r="AQ113" s="329"/>
      <c r="AR113" s="329"/>
      <c r="AS113" s="329"/>
      <c r="AT113" s="329"/>
      <c r="AU113" s="329"/>
      <c r="AV113" s="329"/>
      <c r="AW113" s="329"/>
      <c r="AX113" s="329"/>
      <c r="AY113" s="329"/>
      <c r="AZ113" s="329"/>
      <c r="BA113" s="329"/>
      <c r="BB113" s="329"/>
      <c r="BC113" s="329"/>
      <c r="BD113" s="329"/>
      <c r="BE113" s="329"/>
      <c r="BF113" s="329"/>
      <c r="BG113" s="329"/>
      <c r="BH113" s="329"/>
      <c r="BI113" s="329"/>
      <c r="BJ113" s="329"/>
      <c r="BK113" s="329"/>
      <c r="BL113" s="329"/>
      <c r="BM113" s="329"/>
      <c r="BN113" s="329"/>
      <c r="BO113" s="329"/>
      <c r="BP113" s="329"/>
      <c r="BQ113" s="329"/>
      <c r="BR113" s="329"/>
      <c r="BS113" s="329"/>
      <c r="BT113" s="329"/>
      <c r="BU113" s="329"/>
      <c r="BV113" s="329"/>
      <c r="BW113" s="329"/>
      <c r="BX113" s="329"/>
      <c r="BY113" s="329"/>
      <c r="BZ113" s="329"/>
      <c r="CA113" s="329"/>
      <c r="CB113" s="329"/>
      <c r="CC113" s="329"/>
      <c r="CD113" s="329"/>
      <c r="CE113" s="329"/>
      <c r="CF113" s="329"/>
      <c r="CG113" s="329"/>
      <c r="CH113" s="329"/>
      <c r="CI113" s="329"/>
      <c r="CJ113" s="329"/>
      <c r="CK113" s="329"/>
      <c r="CL113" s="329"/>
      <c r="CM113" s="329"/>
      <c r="CN113" s="329"/>
      <c r="CO113" s="308"/>
    </row>
    <row r="114" spans="1:93" s="263" customFormat="1" ht="39.950000000000003" customHeight="1" x14ac:dyDescent="0.2">
      <c r="A114" s="280">
        <v>64</v>
      </c>
      <c r="B114" s="265" t="s">
        <v>82</v>
      </c>
      <c r="C114" s="266"/>
      <c r="D114" s="267"/>
      <c r="E114" s="268"/>
      <c r="F114" s="267"/>
      <c r="G114" s="267"/>
      <c r="H114" s="267"/>
      <c r="I114" s="267"/>
      <c r="J114" s="268"/>
      <c r="K114" s="267"/>
      <c r="L114" s="267"/>
      <c r="M114" s="267"/>
      <c r="N114" s="267"/>
      <c r="O114" s="268"/>
      <c r="P114" s="267"/>
      <c r="Q114" s="267"/>
      <c r="R114" s="267"/>
      <c r="S114" s="267"/>
      <c r="T114" s="268"/>
      <c r="U114" s="267"/>
      <c r="V114" s="267"/>
      <c r="W114" s="267"/>
      <c r="X114" s="267"/>
      <c r="Y114" s="268"/>
      <c r="Z114" s="267"/>
      <c r="AA114" s="267"/>
      <c r="AB114" s="267"/>
      <c r="AC114" s="268"/>
      <c r="AD114" s="267"/>
      <c r="AE114" s="267"/>
      <c r="AF114" s="269"/>
      <c r="AG114" s="277"/>
      <c r="AH114" s="267"/>
      <c r="AI114" s="268"/>
      <c r="AJ114" s="267"/>
      <c r="AK114" s="267"/>
      <c r="AL114" s="267"/>
      <c r="AM114" s="267"/>
      <c r="AN114" s="268"/>
      <c r="AO114" s="267"/>
      <c r="AP114" s="267"/>
      <c r="AQ114" s="267"/>
      <c r="AR114" s="267"/>
      <c r="AS114" s="268"/>
      <c r="AT114" s="267"/>
      <c r="AU114" s="267"/>
      <c r="AV114" s="267"/>
      <c r="AW114" s="267"/>
      <c r="AX114" s="268"/>
      <c r="AY114" s="267"/>
      <c r="AZ114" s="267"/>
      <c r="BA114" s="267"/>
      <c r="BB114" s="267"/>
      <c r="BC114" s="268"/>
      <c r="BD114" s="267"/>
      <c r="BE114" s="267"/>
      <c r="BF114" s="267"/>
      <c r="BG114" s="268"/>
      <c r="BH114" s="267"/>
      <c r="BI114" s="267"/>
      <c r="BJ114" s="269"/>
      <c r="BK114" s="266"/>
      <c r="BL114" s="267"/>
      <c r="BM114" s="268"/>
      <c r="BN114" s="267"/>
      <c r="BO114" s="267"/>
      <c r="BP114" s="267"/>
      <c r="BQ114" s="267"/>
      <c r="BR114" s="268"/>
      <c r="BS114" s="267"/>
      <c r="BT114" s="267"/>
      <c r="BU114" s="267"/>
      <c r="BV114" s="267"/>
      <c r="BW114" s="268"/>
      <c r="BX114" s="267"/>
      <c r="BY114" s="267"/>
      <c r="BZ114" s="267"/>
      <c r="CA114" s="267"/>
      <c r="CB114" s="268"/>
      <c r="CC114" s="267"/>
      <c r="CD114" s="267"/>
      <c r="CE114" s="267"/>
      <c r="CF114" s="267"/>
      <c r="CG114" s="268"/>
      <c r="CH114" s="267"/>
      <c r="CI114" s="267"/>
      <c r="CJ114" s="267"/>
      <c r="CK114" s="268"/>
      <c r="CL114" s="267"/>
      <c r="CM114" s="267"/>
      <c r="CN114" s="269"/>
      <c r="CO114" s="270"/>
    </row>
    <row r="115" spans="1:93" s="263" customFormat="1" ht="39.950000000000003" customHeight="1" x14ac:dyDescent="0.2">
      <c r="A115" s="280">
        <v>65</v>
      </c>
      <c r="B115" s="271" t="s">
        <v>83</v>
      </c>
      <c r="C115" s="272"/>
      <c r="D115" s="273"/>
      <c r="E115" s="274"/>
      <c r="F115" s="273"/>
      <c r="G115" s="273"/>
      <c r="H115" s="273"/>
      <c r="I115" s="273"/>
      <c r="J115" s="274"/>
      <c r="K115" s="273"/>
      <c r="L115" s="273"/>
      <c r="M115" s="273"/>
      <c r="N115" s="273"/>
      <c r="O115" s="274"/>
      <c r="P115" s="273"/>
      <c r="Q115" s="273"/>
      <c r="R115" s="273"/>
      <c r="S115" s="273"/>
      <c r="T115" s="274"/>
      <c r="U115" s="273"/>
      <c r="V115" s="273"/>
      <c r="W115" s="273"/>
      <c r="X115" s="273"/>
      <c r="Y115" s="274"/>
      <c r="Z115" s="273"/>
      <c r="AA115" s="273"/>
      <c r="AB115" s="273"/>
      <c r="AC115" s="274"/>
      <c r="AD115" s="273"/>
      <c r="AE115" s="273"/>
      <c r="AF115" s="275"/>
      <c r="AG115" s="276"/>
      <c r="AH115" s="273"/>
      <c r="AI115" s="274"/>
      <c r="AJ115" s="273"/>
      <c r="AK115" s="273"/>
      <c r="AL115" s="273"/>
      <c r="AM115" s="273"/>
      <c r="AN115" s="274"/>
      <c r="AO115" s="273"/>
      <c r="AP115" s="273"/>
      <c r="AQ115" s="273"/>
      <c r="AR115" s="273"/>
      <c r="AS115" s="274"/>
      <c r="AT115" s="273"/>
      <c r="AU115" s="273"/>
      <c r="AV115" s="273"/>
      <c r="AW115" s="273"/>
      <c r="AX115" s="274"/>
      <c r="AY115" s="273"/>
      <c r="AZ115" s="273"/>
      <c r="BA115" s="273"/>
      <c r="BB115" s="273"/>
      <c r="BC115" s="274"/>
      <c r="BD115" s="273"/>
      <c r="BE115" s="273"/>
      <c r="BF115" s="273"/>
      <c r="BG115" s="274"/>
      <c r="BH115" s="273"/>
      <c r="BI115" s="273"/>
      <c r="BJ115" s="275"/>
      <c r="BK115" s="272"/>
      <c r="BL115" s="273"/>
      <c r="BM115" s="274"/>
      <c r="BN115" s="273"/>
      <c r="BO115" s="273"/>
      <c r="BP115" s="273"/>
      <c r="BQ115" s="273"/>
      <c r="BR115" s="274"/>
      <c r="BS115" s="273"/>
      <c r="BT115" s="273"/>
      <c r="BU115" s="273"/>
      <c r="BV115" s="273"/>
      <c r="BW115" s="274"/>
      <c r="BX115" s="273"/>
      <c r="BY115" s="273"/>
      <c r="BZ115" s="273"/>
      <c r="CA115" s="273"/>
      <c r="CB115" s="274"/>
      <c r="CC115" s="273"/>
      <c r="CD115" s="273"/>
      <c r="CE115" s="273"/>
      <c r="CF115" s="273"/>
      <c r="CG115" s="274"/>
      <c r="CH115" s="273"/>
      <c r="CI115" s="273"/>
      <c r="CJ115" s="273"/>
      <c r="CK115" s="274"/>
      <c r="CL115" s="273"/>
      <c r="CM115" s="273"/>
      <c r="CN115" s="275"/>
      <c r="CO115" s="270"/>
    </row>
    <row r="116" spans="1:93" s="263" customFormat="1" ht="39.950000000000003" customHeight="1" x14ac:dyDescent="0.2">
      <c r="A116" s="280">
        <v>66</v>
      </c>
      <c r="B116" s="265" t="s">
        <v>84</v>
      </c>
      <c r="C116" s="266"/>
      <c r="D116" s="267"/>
      <c r="E116" s="268"/>
      <c r="F116" s="267"/>
      <c r="G116" s="267"/>
      <c r="H116" s="267"/>
      <c r="I116" s="267"/>
      <c r="J116" s="268"/>
      <c r="K116" s="267"/>
      <c r="L116" s="267"/>
      <c r="M116" s="267"/>
      <c r="N116" s="267"/>
      <c r="O116" s="268"/>
      <c r="P116" s="267"/>
      <c r="Q116" s="267"/>
      <c r="R116" s="267"/>
      <c r="S116" s="267"/>
      <c r="T116" s="268"/>
      <c r="U116" s="267"/>
      <c r="V116" s="267"/>
      <c r="W116" s="267"/>
      <c r="X116" s="267"/>
      <c r="Y116" s="268"/>
      <c r="Z116" s="267"/>
      <c r="AA116" s="267"/>
      <c r="AB116" s="267"/>
      <c r="AC116" s="268"/>
      <c r="AD116" s="267"/>
      <c r="AE116" s="267"/>
      <c r="AF116" s="269"/>
      <c r="AG116" s="277"/>
      <c r="AH116" s="267"/>
      <c r="AI116" s="268"/>
      <c r="AJ116" s="267"/>
      <c r="AK116" s="267"/>
      <c r="AL116" s="267"/>
      <c r="AM116" s="267"/>
      <c r="AN116" s="268"/>
      <c r="AO116" s="267"/>
      <c r="AP116" s="267"/>
      <c r="AQ116" s="267"/>
      <c r="AR116" s="267"/>
      <c r="AS116" s="268"/>
      <c r="AT116" s="267"/>
      <c r="AU116" s="267"/>
      <c r="AV116" s="267"/>
      <c r="AW116" s="267"/>
      <c r="AX116" s="268"/>
      <c r="AY116" s="267"/>
      <c r="AZ116" s="267"/>
      <c r="BA116" s="267"/>
      <c r="BB116" s="267"/>
      <c r="BC116" s="268"/>
      <c r="BD116" s="267"/>
      <c r="BE116" s="267"/>
      <c r="BF116" s="267"/>
      <c r="BG116" s="268"/>
      <c r="BH116" s="267"/>
      <c r="BI116" s="267"/>
      <c r="BJ116" s="269"/>
      <c r="BK116" s="266"/>
      <c r="BL116" s="267"/>
      <c r="BM116" s="268"/>
      <c r="BN116" s="267"/>
      <c r="BO116" s="267"/>
      <c r="BP116" s="267"/>
      <c r="BQ116" s="267"/>
      <c r="BR116" s="268"/>
      <c r="BS116" s="267"/>
      <c r="BT116" s="267"/>
      <c r="BU116" s="267"/>
      <c r="BV116" s="267"/>
      <c r="BW116" s="268"/>
      <c r="BX116" s="267"/>
      <c r="BY116" s="267"/>
      <c r="BZ116" s="267"/>
      <c r="CA116" s="267"/>
      <c r="CB116" s="268"/>
      <c r="CC116" s="267"/>
      <c r="CD116" s="267"/>
      <c r="CE116" s="267"/>
      <c r="CF116" s="267"/>
      <c r="CG116" s="268"/>
      <c r="CH116" s="267"/>
      <c r="CI116" s="267"/>
      <c r="CJ116" s="267"/>
      <c r="CK116" s="268"/>
      <c r="CL116" s="267"/>
      <c r="CM116" s="267"/>
      <c r="CN116" s="269"/>
      <c r="CO116" s="270"/>
    </row>
    <row r="117" spans="1:93" s="263" customFormat="1" ht="39.950000000000003" customHeight="1" x14ac:dyDescent="0.2">
      <c r="A117" s="280">
        <v>67</v>
      </c>
      <c r="B117" s="271" t="s">
        <v>85</v>
      </c>
      <c r="C117" s="272"/>
      <c r="D117" s="273"/>
      <c r="E117" s="274"/>
      <c r="F117" s="273"/>
      <c r="G117" s="273"/>
      <c r="H117" s="273"/>
      <c r="I117" s="273"/>
      <c r="J117" s="274"/>
      <c r="K117" s="273"/>
      <c r="L117" s="273"/>
      <c r="M117" s="273"/>
      <c r="N117" s="273"/>
      <c r="O117" s="274"/>
      <c r="P117" s="273"/>
      <c r="Q117" s="273"/>
      <c r="R117" s="273"/>
      <c r="S117" s="273"/>
      <c r="T117" s="274"/>
      <c r="U117" s="273"/>
      <c r="V117" s="273"/>
      <c r="W117" s="273"/>
      <c r="X117" s="273"/>
      <c r="Y117" s="274"/>
      <c r="Z117" s="273"/>
      <c r="AA117" s="273"/>
      <c r="AB117" s="273"/>
      <c r="AC117" s="274"/>
      <c r="AD117" s="273"/>
      <c r="AE117" s="273"/>
      <c r="AF117" s="275"/>
      <c r="AG117" s="276"/>
      <c r="AH117" s="273"/>
      <c r="AI117" s="274"/>
      <c r="AJ117" s="273"/>
      <c r="AK117" s="273"/>
      <c r="AL117" s="273"/>
      <c r="AM117" s="273"/>
      <c r="AN117" s="274"/>
      <c r="AO117" s="273"/>
      <c r="AP117" s="273"/>
      <c r="AQ117" s="273"/>
      <c r="AR117" s="273"/>
      <c r="AS117" s="274"/>
      <c r="AT117" s="273"/>
      <c r="AU117" s="273"/>
      <c r="AV117" s="273"/>
      <c r="AW117" s="273"/>
      <c r="AX117" s="274"/>
      <c r="AY117" s="273"/>
      <c r="AZ117" s="273"/>
      <c r="BA117" s="273"/>
      <c r="BB117" s="273"/>
      <c r="BC117" s="274"/>
      <c r="BD117" s="273"/>
      <c r="BE117" s="273"/>
      <c r="BF117" s="273"/>
      <c r="BG117" s="274"/>
      <c r="BH117" s="273"/>
      <c r="BI117" s="273"/>
      <c r="BJ117" s="275"/>
      <c r="BK117" s="272"/>
      <c r="BL117" s="273"/>
      <c r="BM117" s="274"/>
      <c r="BN117" s="273"/>
      <c r="BO117" s="273"/>
      <c r="BP117" s="273"/>
      <c r="BQ117" s="273"/>
      <c r="BR117" s="274"/>
      <c r="BS117" s="273"/>
      <c r="BT117" s="273"/>
      <c r="BU117" s="273"/>
      <c r="BV117" s="273"/>
      <c r="BW117" s="274"/>
      <c r="BX117" s="273"/>
      <c r="BY117" s="273"/>
      <c r="BZ117" s="273"/>
      <c r="CA117" s="273"/>
      <c r="CB117" s="274"/>
      <c r="CC117" s="273"/>
      <c r="CD117" s="273"/>
      <c r="CE117" s="273"/>
      <c r="CF117" s="273"/>
      <c r="CG117" s="274"/>
      <c r="CH117" s="273"/>
      <c r="CI117" s="273"/>
      <c r="CJ117" s="273"/>
      <c r="CK117" s="274"/>
      <c r="CL117" s="273"/>
      <c r="CM117" s="273"/>
      <c r="CN117" s="275"/>
      <c r="CO117" s="270"/>
    </row>
    <row r="118" spans="1:93" s="263" customFormat="1" ht="39.950000000000003" customHeight="1" x14ac:dyDescent="0.2">
      <c r="A118" s="280">
        <v>68</v>
      </c>
      <c r="B118" s="265" t="s">
        <v>86</v>
      </c>
      <c r="C118" s="266"/>
      <c r="D118" s="267"/>
      <c r="E118" s="268"/>
      <c r="F118" s="267"/>
      <c r="G118" s="267"/>
      <c r="H118" s="267"/>
      <c r="I118" s="267"/>
      <c r="J118" s="268"/>
      <c r="K118" s="267"/>
      <c r="L118" s="267"/>
      <c r="M118" s="267"/>
      <c r="N118" s="267"/>
      <c r="O118" s="268"/>
      <c r="P118" s="267"/>
      <c r="Q118" s="267"/>
      <c r="R118" s="267"/>
      <c r="S118" s="267"/>
      <c r="T118" s="268"/>
      <c r="U118" s="267"/>
      <c r="V118" s="267"/>
      <c r="W118" s="267"/>
      <c r="X118" s="267"/>
      <c r="Y118" s="268"/>
      <c r="Z118" s="267"/>
      <c r="AA118" s="267"/>
      <c r="AB118" s="267"/>
      <c r="AC118" s="268"/>
      <c r="AD118" s="267"/>
      <c r="AE118" s="267"/>
      <c r="AF118" s="269"/>
      <c r="AG118" s="277"/>
      <c r="AH118" s="267"/>
      <c r="AI118" s="268"/>
      <c r="AJ118" s="267"/>
      <c r="AK118" s="267"/>
      <c r="AL118" s="267"/>
      <c r="AM118" s="267"/>
      <c r="AN118" s="268"/>
      <c r="AO118" s="267"/>
      <c r="AP118" s="267"/>
      <c r="AQ118" s="267"/>
      <c r="AR118" s="267"/>
      <c r="AS118" s="268"/>
      <c r="AT118" s="267"/>
      <c r="AU118" s="267"/>
      <c r="AV118" s="267"/>
      <c r="AW118" s="267"/>
      <c r="AX118" s="268"/>
      <c r="AY118" s="267"/>
      <c r="AZ118" s="267"/>
      <c r="BA118" s="267"/>
      <c r="BB118" s="267"/>
      <c r="BC118" s="268"/>
      <c r="BD118" s="267"/>
      <c r="BE118" s="267"/>
      <c r="BF118" s="267"/>
      <c r="BG118" s="268"/>
      <c r="BH118" s="267"/>
      <c r="BI118" s="267"/>
      <c r="BJ118" s="269"/>
      <c r="BK118" s="266"/>
      <c r="BL118" s="267"/>
      <c r="BM118" s="268"/>
      <c r="BN118" s="267"/>
      <c r="BO118" s="267"/>
      <c r="BP118" s="267"/>
      <c r="BQ118" s="267"/>
      <c r="BR118" s="268"/>
      <c r="BS118" s="267"/>
      <c r="BT118" s="267"/>
      <c r="BU118" s="267"/>
      <c r="BV118" s="267"/>
      <c r="BW118" s="268"/>
      <c r="BX118" s="267"/>
      <c r="BY118" s="267"/>
      <c r="BZ118" s="267"/>
      <c r="CA118" s="267"/>
      <c r="CB118" s="268"/>
      <c r="CC118" s="267"/>
      <c r="CD118" s="267"/>
      <c r="CE118" s="267"/>
      <c r="CF118" s="267"/>
      <c r="CG118" s="268"/>
      <c r="CH118" s="267"/>
      <c r="CI118" s="267"/>
      <c r="CJ118" s="267"/>
      <c r="CK118" s="268"/>
      <c r="CL118" s="267"/>
      <c r="CM118" s="267"/>
      <c r="CN118" s="269"/>
      <c r="CO118" s="270"/>
    </row>
    <row r="119" spans="1:93" s="263" customFormat="1" ht="39.950000000000003" customHeight="1" x14ac:dyDescent="0.2">
      <c r="A119" s="280">
        <v>69</v>
      </c>
      <c r="B119" s="271" t="s">
        <v>87</v>
      </c>
      <c r="C119" s="272"/>
      <c r="D119" s="273"/>
      <c r="E119" s="274"/>
      <c r="F119" s="273"/>
      <c r="G119" s="273"/>
      <c r="H119" s="273"/>
      <c r="I119" s="273"/>
      <c r="J119" s="274"/>
      <c r="K119" s="273"/>
      <c r="L119" s="273"/>
      <c r="M119" s="273"/>
      <c r="N119" s="273"/>
      <c r="O119" s="274"/>
      <c r="P119" s="273"/>
      <c r="Q119" s="273"/>
      <c r="R119" s="273"/>
      <c r="S119" s="273"/>
      <c r="T119" s="274"/>
      <c r="U119" s="273"/>
      <c r="V119" s="273"/>
      <c r="W119" s="273"/>
      <c r="X119" s="273"/>
      <c r="Y119" s="274"/>
      <c r="Z119" s="273"/>
      <c r="AA119" s="273"/>
      <c r="AB119" s="273"/>
      <c r="AC119" s="274"/>
      <c r="AD119" s="273"/>
      <c r="AE119" s="273"/>
      <c r="AF119" s="275"/>
      <c r="AG119" s="276"/>
      <c r="AH119" s="273"/>
      <c r="AI119" s="274"/>
      <c r="AJ119" s="273"/>
      <c r="AK119" s="273"/>
      <c r="AL119" s="273"/>
      <c r="AM119" s="273"/>
      <c r="AN119" s="274"/>
      <c r="AO119" s="273"/>
      <c r="AP119" s="273"/>
      <c r="AQ119" s="273"/>
      <c r="AR119" s="273"/>
      <c r="AS119" s="274"/>
      <c r="AT119" s="273"/>
      <c r="AU119" s="273"/>
      <c r="AV119" s="273"/>
      <c r="AW119" s="273"/>
      <c r="AX119" s="274"/>
      <c r="AY119" s="273"/>
      <c r="AZ119" s="273"/>
      <c r="BA119" s="273"/>
      <c r="BB119" s="273"/>
      <c r="BC119" s="274"/>
      <c r="BD119" s="273"/>
      <c r="BE119" s="273"/>
      <c r="BF119" s="273"/>
      <c r="BG119" s="274"/>
      <c r="BH119" s="273"/>
      <c r="BI119" s="273"/>
      <c r="BJ119" s="275"/>
      <c r="BK119" s="272"/>
      <c r="BL119" s="273"/>
      <c r="BM119" s="274"/>
      <c r="BN119" s="273"/>
      <c r="BO119" s="273"/>
      <c r="BP119" s="273"/>
      <c r="BQ119" s="273"/>
      <c r="BR119" s="274"/>
      <c r="BS119" s="273"/>
      <c r="BT119" s="273"/>
      <c r="BU119" s="273"/>
      <c r="BV119" s="273"/>
      <c r="BW119" s="274"/>
      <c r="BX119" s="273"/>
      <c r="BY119" s="273"/>
      <c r="BZ119" s="273"/>
      <c r="CA119" s="273"/>
      <c r="CB119" s="274"/>
      <c r="CC119" s="273"/>
      <c r="CD119" s="273"/>
      <c r="CE119" s="273"/>
      <c r="CF119" s="273"/>
      <c r="CG119" s="274"/>
      <c r="CH119" s="273"/>
      <c r="CI119" s="273"/>
      <c r="CJ119" s="273"/>
      <c r="CK119" s="274"/>
      <c r="CL119" s="273"/>
      <c r="CM119" s="273"/>
      <c r="CN119" s="275"/>
      <c r="CO119" s="270"/>
    </row>
    <row r="120" spans="1:93" s="305" customFormat="1" ht="19.899999999999999" customHeight="1" x14ac:dyDescent="0.2">
      <c r="A120" s="323"/>
      <c r="B120" s="345" t="s">
        <v>187</v>
      </c>
      <c r="C120" s="310"/>
      <c r="D120" s="310"/>
      <c r="E120" s="310"/>
      <c r="F120" s="310"/>
      <c r="G120" s="310"/>
      <c r="H120" s="310"/>
      <c r="I120" s="310"/>
      <c r="J120" s="310"/>
      <c r="K120" s="310"/>
      <c r="L120" s="310"/>
      <c r="M120" s="310"/>
      <c r="N120" s="310"/>
      <c r="O120" s="310"/>
      <c r="P120" s="310"/>
      <c r="Q120" s="310"/>
      <c r="R120" s="310"/>
      <c r="S120" s="310"/>
      <c r="T120" s="310"/>
      <c r="U120" s="310"/>
      <c r="V120" s="310"/>
      <c r="W120" s="310"/>
      <c r="X120" s="310"/>
      <c r="Y120" s="310"/>
      <c r="Z120" s="310"/>
      <c r="AA120" s="310"/>
      <c r="AB120" s="310"/>
      <c r="AC120" s="310"/>
      <c r="AD120" s="310"/>
      <c r="AE120" s="310"/>
      <c r="AF120" s="310"/>
      <c r="AG120" s="310"/>
      <c r="AH120" s="310"/>
      <c r="AI120" s="310"/>
      <c r="AJ120" s="310"/>
      <c r="AK120" s="310"/>
      <c r="AL120" s="310"/>
      <c r="AM120" s="310"/>
      <c r="AN120" s="310"/>
      <c r="AO120" s="310"/>
      <c r="AP120" s="310"/>
      <c r="AQ120" s="310"/>
      <c r="AR120" s="310"/>
      <c r="AS120" s="310"/>
      <c r="AT120" s="310"/>
      <c r="AU120" s="310"/>
      <c r="AV120" s="310"/>
      <c r="AW120" s="310"/>
      <c r="AX120" s="310"/>
      <c r="AY120" s="310"/>
      <c r="AZ120" s="310"/>
      <c r="BA120" s="310"/>
      <c r="BB120" s="310"/>
      <c r="BC120" s="310"/>
      <c r="BD120" s="310"/>
      <c r="BE120" s="310"/>
      <c r="BF120" s="310"/>
      <c r="BG120" s="310"/>
      <c r="BH120" s="310"/>
      <c r="BI120" s="310"/>
      <c r="BJ120" s="310"/>
      <c r="BK120" s="310"/>
      <c r="BL120" s="310"/>
      <c r="BM120" s="310"/>
      <c r="BN120" s="310"/>
      <c r="BO120" s="310"/>
      <c r="BP120" s="310"/>
      <c r="BQ120" s="310"/>
      <c r="BR120" s="310"/>
      <c r="BS120" s="310"/>
      <c r="BT120" s="310"/>
      <c r="BU120" s="310"/>
      <c r="BV120" s="310"/>
      <c r="BW120" s="310"/>
      <c r="BX120" s="310"/>
      <c r="BY120" s="310"/>
      <c r="BZ120" s="310"/>
      <c r="CA120" s="310"/>
      <c r="CB120" s="310"/>
      <c r="CC120" s="310"/>
      <c r="CD120" s="310"/>
      <c r="CE120" s="310"/>
      <c r="CF120" s="310"/>
      <c r="CG120" s="310"/>
      <c r="CH120" s="310"/>
      <c r="CI120" s="310"/>
      <c r="CJ120" s="310"/>
      <c r="CK120" s="310"/>
      <c r="CL120" s="310"/>
      <c r="CM120" s="310"/>
      <c r="CN120" s="310"/>
      <c r="CO120" s="308"/>
    </row>
    <row r="121" spans="1:93" s="263" customFormat="1" ht="39.950000000000003" customHeight="1" x14ac:dyDescent="0.2">
      <c r="A121" s="280">
        <v>70</v>
      </c>
      <c r="B121" s="265" t="s">
        <v>88</v>
      </c>
      <c r="C121" s="266"/>
      <c r="D121" s="267"/>
      <c r="E121" s="268"/>
      <c r="F121" s="267"/>
      <c r="G121" s="267"/>
      <c r="H121" s="267"/>
      <c r="I121" s="267"/>
      <c r="J121" s="268"/>
      <c r="K121" s="267"/>
      <c r="L121" s="267"/>
      <c r="M121" s="267"/>
      <c r="N121" s="267"/>
      <c r="O121" s="268"/>
      <c r="P121" s="267"/>
      <c r="Q121" s="267"/>
      <c r="R121" s="267"/>
      <c r="S121" s="267"/>
      <c r="T121" s="268"/>
      <c r="U121" s="267"/>
      <c r="V121" s="267"/>
      <c r="W121" s="267"/>
      <c r="X121" s="267"/>
      <c r="Y121" s="268"/>
      <c r="Z121" s="267"/>
      <c r="AA121" s="267"/>
      <c r="AB121" s="267"/>
      <c r="AC121" s="268"/>
      <c r="AD121" s="267"/>
      <c r="AE121" s="267"/>
      <c r="AF121" s="269"/>
      <c r="AG121" s="277"/>
      <c r="AH121" s="267"/>
      <c r="AI121" s="268"/>
      <c r="AJ121" s="267"/>
      <c r="AK121" s="267"/>
      <c r="AL121" s="267"/>
      <c r="AM121" s="267"/>
      <c r="AN121" s="268"/>
      <c r="AO121" s="267"/>
      <c r="AP121" s="267"/>
      <c r="AQ121" s="267"/>
      <c r="AR121" s="267"/>
      <c r="AS121" s="268"/>
      <c r="AT121" s="267"/>
      <c r="AU121" s="267"/>
      <c r="AV121" s="267"/>
      <c r="AW121" s="267"/>
      <c r="AX121" s="268"/>
      <c r="AY121" s="267"/>
      <c r="AZ121" s="267"/>
      <c r="BA121" s="267"/>
      <c r="BB121" s="267"/>
      <c r="BC121" s="268"/>
      <c r="BD121" s="267"/>
      <c r="BE121" s="267"/>
      <c r="BF121" s="267"/>
      <c r="BG121" s="268"/>
      <c r="BH121" s="267"/>
      <c r="BI121" s="267"/>
      <c r="BJ121" s="269"/>
      <c r="BK121" s="266"/>
      <c r="BL121" s="267"/>
      <c r="BM121" s="268"/>
      <c r="BN121" s="267"/>
      <c r="BO121" s="267"/>
      <c r="BP121" s="267"/>
      <c r="BQ121" s="267"/>
      <c r="BR121" s="268"/>
      <c r="BS121" s="267"/>
      <c r="BT121" s="267"/>
      <c r="BU121" s="267"/>
      <c r="BV121" s="267"/>
      <c r="BW121" s="268"/>
      <c r="BX121" s="267"/>
      <c r="BY121" s="267"/>
      <c r="BZ121" s="267"/>
      <c r="CA121" s="267"/>
      <c r="CB121" s="268"/>
      <c r="CC121" s="267"/>
      <c r="CD121" s="267"/>
      <c r="CE121" s="267"/>
      <c r="CF121" s="267"/>
      <c r="CG121" s="268"/>
      <c r="CH121" s="267"/>
      <c r="CI121" s="267"/>
      <c r="CJ121" s="267"/>
      <c r="CK121" s="268"/>
      <c r="CL121" s="267"/>
      <c r="CM121" s="267"/>
      <c r="CN121" s="269"/>
      <c r="CO121" s="270"/>
    </row>
    <row r="122" spans="1:93" s="263" customFormat="1" ht="39.950000000000003" customHeight="1" x14ac:dyDescent="0.2">
      <c r="A122" s="280">
        <v>71</v>
      </c>
      <c r="B122" s="271" t="s">
        <v>89</v>
      </c>
      <c r="C122" s="272"/>
      <c r="D122" s="273"/>
      <c r="E122" s="274"/>
      <c r="F122" s="273"/>
      <c r="G122" s="273"/>
      <c r="H122" s="273"/>
      <c r="I122" s="273"/>
      <c r="J122" s="274"/>
      <c r="K122" s="273"/>
      <c r="L122" s="273"/>
      <c r="M122" s="273"/>
      <c r="N122" s="273"/>
      <c r="O122" s="274"/>
      <c r="P122" s="273"/>
      <c r="Q122" s="273"/>
      <c r="R122" s="273"/>
      <c r="S122" s="273"/>
      <c r="T122" s="274"/>
      <c r="U122" s="273"/>
      <c r="V122" s="273"/>
      <c r="W122" s="273"/>
      <c r="X122" s="273"/>
      <c r="Y122" s="274"/>
      <c r="Z122" s="273"/>
      <c r="AA122" s="273"/>
      <c r="AB122" s="273"/>
      <c r="AC122" s="274"/>
      <c r="AD122" s="273"/>
      <c r="AE122" s="273"/>
      <c r="AF122" s="275"/>
      <c r="AG122" s="276"/>
      <c r="AH122" s="273"/>
      <c r="AI122" s="274"/>
      <c r="AJ122" s="273"/>
      <c r="AK122" s="273"/>
      <c r="AL122" s="273"/>
      <c r="AM122" s="273"/>
      <c r="AN122" s="274"/>
      <c r="AO122" s="273"/>
      <c r="AP122" s="273"/>
      <c r="AQ122" s="273"/>
      <c r="AR122" s="273"/>
      <c r="AS122" s="274"/>
      <c r="AT122" s="273"/>
      <c r="AU122" s="273"/>
      <c r="AV122" s="273"/>
      <c r="AW122" s="273"/>
      <c r="AX122" s="274"/>
      <c r="AY122" s="273"/>
      <c r="AZ122" s="273"/>
      <c r="BA122" s="273"/>
      <c r="BB122" s="273"/>
      <c r="BC122" s="274"/>
      <c r="BD122" s="273"/>
      <c r="BE122" s="273"/>
      <c r="BF122" s="273"/>
      <c r="BG122" s="274"/>
      <c r="BH122" s="273"/>
      <c r="BI122" s="273"/>
      <c r="BJ122" s="275"/>
      <c r="BK122" s="272"/>
      <c r="BL122" s="273"/>
      <c r="BM122" s="274"/>
      <c r="BN122" s="273"/>
      <c r="BO122" s="273"/>
      <c r="BP122" s="273"/>
      <c r="BQ122" s="273"/>
      <c r="BR122" s="274"/>
      <c r="BS122" s="273"/>
      <c r="BT122" s="273"/>
      <c r="BU122" s="273"/>
      <c r="BV122" s="273"/>
      <c r="BW122" s="274"/>
      <c r="BX122" s="273"/>
      <c r="BY122" s="273"/>
      <c r="BZ122" s="273"/>
      <c r="CA122" s="273"/>
      <c r="CB122" s="274"/>
      <c r="CC122" s="273"/>
      <c r="CD122" s="273"/>
      <c r="CE122" s="273"/>
      <c r="CF122" s="273"/>
      <c r="CG122" s="274"/>
      <c r="CH122" s="273"/>
      <c r="CI122" s="273"/>
      <c r="CJ122" s="273"/>
      <c r="CK122" s="274"/>
      <c r="CL122" s="273"/>
      <c r="CM122" s="273"/>
      <c r="CN122" s="275"/>
      <c r="CO122" s="270"/>
    </row>
    <row r="123" spans="1:93" s="263" customFormat="1" ht="39.950000000000003" customHeight="1" x14ac:dyDescent="0.2">
      <c r="A123" s="280">
        <v>72</v>
      </c>
      <c r="B123" s="265" t="s">
        <v>90</v>
      </c>
      <c r="C123" s="266"/>
      <c r="D123" s="267"/>
      <c r="E123" s="268"/>
      <c r="F123" s="267"/>
      <c r="G123" s="267"/>
      <c r="H123" s="267"/>
      <c r="I123" s="267"/>
      <c r="J123" s="268"/>
      <c r="K123" s="267"/>
      <c r="L123" s="267"/>
      <c r="M123" s="267"/>
      <c r="N123" s="267"/>
      <c r="O123" s="268"/>
      <c r="P123" s="267"/>
      <c r="Q123" s="267"/>
      <c r="R123" s="267"/>
      <c r="S123" s="267"/>
      <c r="T123" s="268"/>
      <c r="U123" s="267"/>
      <c r="V123" s="267"/>
      <c r="W123" s="267"/>
      <c r="X123" s="267"/>
      <c r="Y123" s="268"/>
      <c r="Z123" s="267"/>
      <c r="AA123" s="267"/>
      <c r="AB123" s="267"/>
      <c r="AC123" s="268"/>
      <c r="AD123" s="267"/>
      <c r="AE123" s="267"/>
      <c r="AF123" s="269"/>
      <c r="AG123" s="277"/>
      <c r="AH123" s="267"/>
      <c r="AI123" s="268"/>
      <c r="AJ123" s="267"/>
      <c r="AK123" s="267"/>
      <c r="AL123" s="267"/>
      <c r="AM123" s="267"/>
      <c r="AN123" s="268"/>
      <c r="AO123" s="267"/>
      <c r="AP123" s="267"/>
      <c r="AQ123" s="267"/>
      <c r="AR123" s="267"/>
      <c r="AS123" s="268"/>
      <c r="AT123" s="267"/>
      <c r="AU123" s="267"/>
      <c r="AV123" s="267"/>
      <c r="AW123" s="267"/>
      <c r="AX123" s="268"/>
      <c r="AY123" s="267"/>
      <c r="AZ123" s="267"/>
      <c r="BA123" s="267"/>
      <c r="BB123" s="267"/>
      <c r="BC123" s="268"/>
      <c r="BD123" s="267"/>
      <c r="BE123" s="267"/>
      <c r="BF123" s="267"/>
      <c r="BG123" s="268"/>
      <c r="BH123" s="267"/>
      <c r="BI123" s="267"/>
      <c r="BJ123" s="269"/>
      <c r="BK123" s="266"/>
      <c r="BL123" s="267"/>
      <c r="BM123" s="268"/>
      <c r="BN123" s="267"/>
      <c r="BO123" s="267"/>
      <c r="BP123" s="267"/>
      <c r="BQ123" s="267"/>
      <c r="BR123" s="268"/>
      <c r="BS123" s="267"/>
      <c r="BT123" s="267"/>
      <c r="BU123" s="267"/>
      <c r="BV123" s="267"/>
      <c r="BW123" s="268"/>
      <c r="BX123" s="267"/>
      <c r="BY123" s="267"/>
      <c r="BZ123" s="267"/>
      <c r="CA123" s="267"/>
      <c r="CB123" s="268"/>
      <c r="CC123" s="267"/>
      <c r="CD123" s="267"/>
      <c r="CE123" s="267"/>
      <c r="CF123" s="267"/>
      <c r="CG123" s="268"/>
      <c r="CH123" s="267"/>
      <c r="CI123" s="267"/>
      <c r="CJ123" s="267"/>
      <c r="CK123" s="268"/>
      <c r="CL123" s="267"/>
      <c r="CM123" s="267"/>
      <c r="CN123" s="269"/>
      <c r="CO123" s="270"/>
    </row>
    <row r="124" spans="1:93" s="263" customFormat="1" ht="39.950000000000003" customHeight="1" x14ac:dyDescent="0.2">
      <c r="A124" s="280">
        <v>73</v>
      </c>
      <c r="B124" s="271" t="s">
        <v>91</v>
      </c>
      <c r="C124" s="272"/>
      <c r="D124" s="273"/>
      <c r="E124" s="274"/>
      <c r="F124" s="273"/>
      <c r="G124" s="273"/>
      <c r="H124" s="273"/>
      <c r="I124" s="273"/>
      <c r="J124" s="274"/>
      <c r="K124" s="273"/>
      <c r="L124" s="273"/>
      <c r="M124" s="273"/>
      <c r="N124" s="273"/>
      <c r="O124" s="274"/>
      <c r="P124" s="273"/>
      <c r="Q124" s="273"/>
      <c r="R124" s="273"/>
      <c r="S124" s="273"/>
      <c r="T124" s="274"/>
      <c r="U124" s="273"/>
      <c r="V124" s="273"/>
      <c r="W124" s="273"/>
      <c r="X124" s="273"/>
      <c r="Y124" s="274"/>
      <c r="Z124" s="273"/>
      <c r="AA124" s="273"/>
      <c r="AB124" s="273"/>
      <c r="AC124" s="274"/>
      <c r="AD124" s="273"/>
      <c r="AE124" s="273"/>
      <c r="AF124" s="275"/>
      <c r="AG124" s="276"/>
      <c r="AH124" s="273"/>
      <c r="AI124" s="274"/>
      <c r="AJ124" s="273"/>
      <c r="AK124" s="273"/>
      <c r="AL124" s="273"/>
      <c r="AM124" s="273"/>
      <c r="AN124" s="274"/>
      <c r="AO124" s="273"/>
      <c r="AP124" s="273"/>
      <c r="AQ124" s="273"/>
      <c r="AR124" s="273"/>
      <c r="AS124" s="274"/>
      <c r="AT124" s="273"/>
      <c r="AU124" s="273"/>
      <c r="AV124" s="273"/>
      <c r="AW124" s="273"/>
      <c r="AX124" s="274"/>
      <c r="AY124" s="273"/>
      <c r="AZ124" s="273"/>
      <c r="BA124" s="273"/>
      <c r="BB124" s="273"/>
      <c r="BC124" s="274"/>
      <c r="BD124" s="273"/>
      <c r="BE124" s="273"/>
      <c r="BF124" s="273"/>
      <c r="BG124" s="274"/>
      <c r="BH124" s="273"/>
      <c r="BI124" s="273"/>
      <c r="BJ124" s="275"/>
      <c r="BK124" s="272"/>
      <c r="BL124" s="273"/>
      <c r="BM124" s="274"/>
      <c r="BN124" s="273"/>
      <c r="BO124" s="273"/>
      <c r="BP124" s="273"/>
      <c r="BQ124" s="273"/>
      <c r="BR124" s="274"/>
      <c r="BS124" s="273"/>
      <c r="BT124" s="273"/>
      <c r="BU124" s="273"/>
      <c r="BV124" s="273"/>
      <c r="BW124" s="274"/>
      <c r="BX124" s="273"/>
      <c r="BY124" s="273"/>
      <c r="BZ124" s="273"/>
      <c r="CA124" s="273"/>
      <c r="CB124" s="274"/>
      <c r="CC124" s="273"/>
      <c r="CD124" s="273"/>
      <c r="CE124" s="273"/>
      <c r="CF124" s="273"/>
      <c r="CG124" s="274"/>
      <c r="CH124" s="273"/>
      <c r="CI124" s="273"/>
      <c r="CJ124" s="273"/>
      <c r="CK124" s="274"/>
      <c r="CL124" s="273"/>
      <c r="CM124" s="273"/>
      <c r="CN124" s="275"/>
      <c r="CO124" s="270"/>
    </row>
    <row r="125" spans="1:93" s="263" customFormat="1" ht="39.950000000000003" customHeight="1" x14ac:dyDescent="0.2">
      <c r="A125" s="280">
        <v>74</v>
      </c>
      <c r="B125" s="265" t="s">
        <v>92</v>
      </c>
      <c r="C125" s="266"/>
      <c r="D125" s="267"/>
      <c r="E125" s="268"/>
      <c r="F125" s="267"/>
      <c r="G125" s="267"/>
      <c r="H125" s="267"/>
      <c r="I125" s="267"/>
      <c r="J125" s="268"/>
      <c r="K125" s="267"/>
      <c r="L125" s="267"/>
      <c r="M125" s="267"/>
      <c r="N125" s="267"/>
      <c r="O125" s="268"/>
      <c r="P125" s="267"/>
      <c r="Q125" s="267"/>
      <c r="R125" s="267"/>
      <c r="S125" s="267"/>
      <c r="T125" s="268"/>
      <c r="U125" s="267"/>
      <c r="V125" s="267"/>
      <c r="W125" s="267"/>
      <c r="X125" s="267"/>
      <c r="Y125" s="268"/>
      <c r="Z125" s="267"/>
      <c r="AA125" s="267"/>
      <c r="AB125" s="267"/>
      <c r="AC125" s="268"/>
      <c r="AD125" s="267"/>
      <c r="AE125" s="267"/>
      <c r="AF125" s="269"/>
      <c r="AG125" s="277"/>
      <c r="AH125" s="267"/>
      <c r="AI125" s="268"/>
      <c r="AJ125" s="267"/>
      <c r="AK125" s="267"/>
      <c r="AL125" s="267"/>
      <c r="AM125" s="267"/>
      <c r="AN125" s="268"/>
      <c r="AO125" s="267"/>
      <c r="AP125" s="267"/>
      <c r="AQ125" s="267"/>
      <c r="AR125" s="267"/>
      <c r="AS125" s="268"/>
      <c r="AT125" s="267"/>
      <c r="AU125" s="267"/>
      <c r="AV125" s="267"/>
      <c r="AW125" s="267"/>
      <c r="AX125" s="268"/>
      <c r="AY125" s="267"/>
      <c r="AZ125" s="267"/>
      <c r="BA125" s="267"/>
      <c r="BB125" s="267"/>
      <c r="BC125" s="268"/>
      <c r="BD125" s="267"/>
      <c r="BE125" s="267"/>
      <c r="BF125" s="267"/>
      <c r="BG125" s="268"/>
      <c r="BH125" s="267"/>
      <c r="BI125" s="267"/>
      <c r="BJ125" s="269"/>
      <c r="BK125" s="266"/>
      <c r="BL125" s="267"/>
      <c r="BM125" s="268"/>
      <c r="BN125" s="267"/>
      <c r="BO125" s="267"/>
      <c r="BP125" s="267"/>
      <c r="BQ125" s="267"/>
      <c r="BR125" s="268"/>
      <c r="BS125" s="267"/>
      <c r="BT125" s="267"/>
      <c r="BU125" s="267"/>
      <c r="BV125" s="267"/>
      <c r="BW125" s="268"/>
      <c r="BX125" s="267"/>
      <c r="BY125" s="267"/>
      <c r="BZ125" s="267"/>
      <c r="CA125" s="267"/>
      <c r="CB125" s="268"/>
      <c r="CC125" s="267"/>
      <c r="CD125" s="267"/>
      <c r="CE125" s="267"/>
      <c r="CF125" s="267"/>
      <c r="CG125" s="268"/>
      <c r="CH125" s="267"/>
      <c r="CI125" s="267"/>
      <c r="CJ125" s="267"/>
      <c r="CK125" s="268"/>
      <c r="CL125" s="267"/>
      <c r="CM125" s="267"/>
      <c r="CN125" s="269"/>
      <c r="CO125" s="270"/>
    </row>
    <row r="126" spans="1:93" s="263" customFormat="1" ht="39.950000000000003" customHeight="1" x14ac:dyDescent="0.2">
      <c r="A126" s="280">
        <v>75</v>
      </c>
      <c r="B126" s="271" t="s">
        <v>93</v>
      </c>
      <c r="C126" s="272"/>
      <c r="D126" s="273"/>
      <c r="E126" s="274"/>
      <c r="F126" s="273"/>
      <c r="G126" s="273"/>
      <c r="H126" s="273"/>
      <c r="I126" s="273"/>
      <c r="J126" s="274"/>
      <c r="K126" s="273"/>
      <c r="L126" s="273"/>
      <c r="M126" s="273"/>
      <c r="N126" s="273"/>
      <c r="O126" s="274"/>
      <c r="P126" s="273"/>
      <c r="Q126" s="273"/>
      <c r="R126" s="273"/>
      <c r="S126" s="273"/>
      <c r="T126" s="274"/>
      <c r="U126" s="273"/>
      <c r="V126" s="273"/>
      <c r="W126" s="273"/>
      <c r="X126" s="273"/>
      <c r="Y126" s="274"/>
      <c r="Z126" s="273"/>
      <c r="AA126" s="273"/>
      <c r="AB126" s="273"/>
      <c r="AC126" s="274"/>
      <c r="AD126" s="273"/>
      <c r="AE126" s="273"/>
      <c r="AF126" s="275"/>
      <c r="AG126" s="276"/>
      <c r="AH126" s="273"/>
      <c r="AI126" s="274"/>
      <c r="AJ126" s="273"/>
      <c r="AK126" s="273"/>
      <c r="AL126" s="273"/>
      <c r="AM126" s="273"/>
      <c r="AN126" s="274"/>
      <c r="AO126" s="273"/>
      <c r="AP126" s="273"/>
      <c r="AQ126" s="273"/>
      <c r="AR126" s="273"/>
      <c r="AS126" s="274"/>
      <c r="AT126" s="273"/>
      <c r="AU126" s="273"/>
      <c r="AV126" s="273"/>
      <c r="AW126" s="273"/>
      <c r="AX126" s="274"/>
      <c r="AY126" s="273"/>
      <c r="AZ126" s="273"/>
      <c r="BA126" s="273"/>
      <c r="BB126" s="273"/>
      <c r="BC126" s="274"/>
      <c r="BD126" s="273"/>
      <c r="BE126" s="273"/>
      <c r="BF126" s="273"/>
      <c r="BG126" s="274"/>
      <c r="BH126" s="273"/>
      <c r="BI126" s="273"/>
      <c r="BJ126" s="275"/>
      <c r="BK126" s="272"/>
      <c r="BL126" s="273"/>
      <c r="BM126" s="274"/>
      <c r="BN126" s="273"/>
      <c r="BO126" s="273"/>
      <c r="BP126" s="273"/>
      <c r="BQ126" s="273"/>
      <c r="BR126" s="274"/>
      <c r="BS126" s="273"/>
      <c r="BT126" s="273"/>
      <c r="BU126" s="273"/>
      <c r="BV126" s="273"/>
      <c r="BW126" s="274"/>
      <c r="BX126" s="273"/>
      <c r="BY126" s="273"/>
      <c r="BZ126" s="273"/>
      <c r="CA126" s="273"/>
      <c r="CB126" s="274"/>
      <c r="CC126" s="273"/>
      <c r="CD126" s="273"/>
      <c r="CE126" s="273"/>
      <c r="CF126" s="273"/>
      <c r="CG126" s="274"/>
      <c r="CH126" s="273"/>
      <c r="CI126" s="273"/>
      <c r="CJ126" s="273"/>
      <c r="CK126" s="274"/>
      <c r="CL126" s="273"/>
      <c r="CM126" s="273"/>
      <c r="CN126" s="275"/>
      <c r="CO126" s="270"/>
    </row>
    <row r="127" spans="1:93" s="305" customFormat="1" ht="19.899999999999999" customHeight="1" x14ac:dyDescent="0.25">
      <c r="A127" s="323"/>
      <c r="B127" s="346" t="s">
        <v>229</v>
      </c>
      <c r="C127" s="347"/>
      <c r="D127" s="347"/>
      <c r="E127" s="347"/>
      <c r="F127" s="347"/>
      <c r="G127" s="347"/>
      <c r="H127" s="347"/>
      <c r="I127" s="347"/>
      <c r="J127" s="347"/>
      <c r="K127" s="347"/>
      <c r="L127" s="347"/>
      <c r="M127" s="347"/>
      <c r="N127" s="310"/>
      <c r="O127" s="310"/>
      <c r="P127" s="310"/>
      <c r="Q127" s="310"/>
      <c r="R127" s="310"/>
      <c r="S127" s="310"/>
      <c r="T127" s="310"/>
      <c r="U127" s="310"/>
      <c r="V127" s="310"/>
      <c r="W127" s="310"/>
      <c r="X127" s="310"/>
      <c r="Y127" s="310"/>
      <c r="Z127" s="310"/>
      <c r="AA127" s="310"/>
      <c r="AB127" s="310"/>
      <c r="AC127" s="310"/>
      <c r="AD127" s="310"/>
      <c r="AE127" s="310"/>
      <c r="AF127" s="310"/>
      <c r="AG127" s="310"/>
      <c r="AH127" s="310"/>
      <c r="AI127" s="310"/>
      <c r="AJ127" s="310"/>
      <c r="AK127" s="310"/>
      <c r="AL127" s="310"/>
      <c r="AM127" s="310"/>
      <c r="AN127" s="310"/>
      <c r="AO127" s="310"/>
      <c r="AP127" s="310"/>
      <c r="AQ127" s="310"/>
      <c r="AR127" s="310"/>
      <c r="AS127" s="310"/>
      <c r="AT127" s="310"/>
      <c r="AU127" s="310"/>
      <c r="AV127" s="310"/>
      <c r="AW127" s="310"/>
      <c r="AX127" s="310"/>
      <c r="AY127" s="310"/>
      <c r="AZ127" s="310"/>
      <c r="BA127" s="310"/>
      <c r="BB127" s="310"/>
      <c r="BC127" s="310"/>
      <c r="BD127" s="310"/>
      <c r="BE127" s="310"/>
      <c r="BF127" s="310"/>
      <c r="BG127" s="310"/>
      <c r="BH127" s="310"/>
      <c r="BI127" s="310"/>
      <c r="BJ127" s="310"/>
      <c r="BK127" s="347"/>
      <c r="BL127" s="347"/>
      <c r="BM127" s="347"/>
      <c r="BN127" s="347"/>
      <c r="BO127" s="347"/>
      <c r="BP127" s="347"/>
      <c r="BQ127" s="347"/>
      <c r="BR127" s="347"/>
      <c r="BS127" s="347"/>
      <c r="BT127" s="347"/>
      <c r="BU127" s="347"/>
      <c r="BV127" s="310"/>
      <c r="BW127" s="310"/>
      <c r="BX127" s="310"/>
      <c r="BY127" s="310"/>
      <c r="BZ127" s="310"/>
      <c r="CA127" s="310"/>
      <c r="CB127" s="310"/>
      <c r="CC127" s="310"/>
      <c r="CD127" s="310"/>
      <c r="CE127" s="310"/>
      <c r="CF127" s="310"/>
      <c r="CG127" s="310"/>
      <c r="CH127" s="310"/>
      <c r="CI127" s="310"/>
      <c r="CJ127" s="310"/>
      <c r="CK127" s="310"/>
      <c r="CL127" s="310"/>
      <c r="CM127" s="310"/>
      <c r="CN127" s="310"/>
      <c r="CO127" s="308"/>
    </row>
    <row r="128" spans="1:93" s="263" customFormat="1" ht="39.950000000000003" customHeight="1" x14ac:dyDescent="0.2">
      <c r="A128" s="280">
        <v>76</v>
      </c>
      <c r="B128" s="265" t="s">
        <v>94</v>
      </c>
      <c r="C128" s="266"/>
      <c r="D128" s="267"/>
      <c r="E128" s="268"/>
      <c r="F128" s="267"/>
      <c r="G128" s="267"/>
      <c r="H128" s="267"/>
      <c r="I128" s="267"/>
      <c r="J128" s="268"/>
      <c r="K128" s="267"/>
      <c r="L128" s="267"/>
      <c r="M128" s="267"/>
      <c r="N128" s="267"/>
      <c r="O128" s="268"/>
      <c r="P128" s="267"/>
      <c r="Q128" s="267"/>
      <c r="R128" s="267"/>
      <c r="S128" s="267"/>
      <c r="T128" s="268"/>
      <c r="U128" s="267"/>
      <c r="V128" s="267"/>
      <c r="W128" s="267"/>
      <c r="X128" s="267"/>
      <c r="Y128" s="268"/>
      <c r="Z128" s="267"/>
      <c r="AA128" s="267"/>
      <c r="AB128" s="267"/>
      <c r="AC128" s="268"/>
      <c r="AD128" s="267"/>
      <c r="AE128" s="267"/>
      <c r="AF128" s="269"/>
      <c r="AG128" s="277"/>
      <c r="AH128" s="267"/>
      <c r="AI128" s="268"/>
      <c r="AJ128" s="267"/>
      <c r="AK128" s="267"/>
      <c r="AL128" s="267"/>
      <c r="AM128" s="267"/>
      <c r="AN128" s="268"/>
      <c r="AO128" s="267"/>
      <c r="AP128" s="267"/>
      <c r="AQ128" s="267"/>
      <c r="AR128" s="267"/>
      <c r="AS128" s="268"/>
      <c r="AT128" s="267"/>
      <c r="AU128" s="267"/>
      <c r="AV128" s="267"/>
      <c r="AW128" s="267"/>
      <c r="AX128" s="268"/>
      <c r="AY128" s="267"/>
      <c r="AZ128" s="267"/>
      <c r="BA128" s="267"/>
      <c r="BB128" s="267"/>
      <c r="BC128" s="268"/>
      <c r="BD128" s="267"/>
      <c r="BE128" s="267"/>
      <c r="BF128" s="267"/>
      <c r="BG128" s="268"/>
      <c r="BH128" s="267"/>
      <c r="BI128" s="267"/>
      <c r="BJ128" s="269"/>
      <c r="BK128" s="266"/>
      <c r="BL128" s="267"/>
      <c r="BM128" s="268"/>
      <c r="BN128" s="267"/>
      <c r="BO128" s="267"/>
      <c r="BP128" s="267"/>
      <c r="BQ128" s="267"/>
      <c r="BR128" s="268"/>
      <c r="BS128" s="267"/>
      <c r="BT128" s="267"/>
      <c r="BU128" s="267"/>
      <c r="BV128" s="267"/>
      <c r="BW128" s="268"/>
      <c r="BX128" s="267"/>
      <c r="BY128" s="267"/>
      <c r="BZ128" s="267"/>
      <c r="CA128" s="267"/>
      <c r="CB128" s="268"/>
      <c r="CC128" s="267"/>
      <c r="CD128" s="267"/>
      <c r="CE128" s="267"/>
      <c r="CF128" s="267"/>
      <c r="CG128" s="268"/>
      <c r="CH128" s="267"/>
      <c r="CI128" s="267"/>
      <c r="CJ128" s="267"/>
      <c r="CK128" s="268"/>
      <c r="CL128" s="267"/>
      <c r="CM128" s="267"/>
      <c r="CN128" s="269"/>
      <c r="CO128" s="270"/>
    </row>
    <row r="129" spans="1:93" s="263" customFormat="1" ht="39.950000000000003" customHeight="1" x14ac:dyDescent="0.2">
      <c r="A129" s="280">
        <v>77</v>
      </c>
      <c r="B129" s="271" t="s">
        <v>95</v>
      </c>
      <c r="C129" s="272"/>
      <c r="D129" s="273"/>
      <c r="E129" s="274"/>
      <c r="F129" s="273"/>
      <c r="G129" s="273"/>
      <c r="H129" s="273"/>
      <c r="I129" s="273"/>
      <c r="J129" s="274"/>
      <c r="K129" s="273"/>
      <c r="L129" s="273"/>
      <c r="M129" s="273"/>
      <c r="N129" s="273"/>
      <c r="O129" s="274"/>
      <c r="P129" s="273"/>
      <c r="Q129" s="273"/>
      <c r="R129" s="273"/>
      <c r="S129" s="273"/>
      <c r="T129" s="274"/>
      <c r="U129" s="273"/>
      <c r="V129" s="273"/>
      <c r="W129" s="273"/>
      <c r="X129" s="273"/>
      <c r="Y129" s="274"/>
      <c r="Z129" s="273"/>
      <c r="AA129" s="273"/>
      <c r="AB129" s="273"/>
      <c r="AC129" s="274"/>
      <c r="AD129" s="273"/>
      <c r="AE129" s="273"/>
      <c r="AF129" s="275"/>
      <c r="AG129" s="276"/>
      <c r="AH129" s="273"/>
      <c r="AI129" s="274"/>
      <c r="AJ129" s="273"/>
      <c r="AK129" s="273"/>
      <c r="AL129" s="273"/>
      <c r="AM129" s="273"/>
      <c r="AN129" s="274"/>
      <c r="AO129" s="273"/>
      <c r="AP129" s="273"/>
      <c r="AQ129" s="273"/>
      <c r="AR129" s="273"/>
      <c r="AS129" s="274"/>
      <c r="AT129" s="273"/>
      <c r="AU129" s="273"/>
      <c r="AV129" s="273"/>
      <c r="AW129" s="273"/>
      <c r="AX129" s="274"/>
      <c r="AY129" s="273"/>
      <c r="AZ129" s="273"/>
      <c r="BA129" s="273"/>
      <c r="BB129" s="273"/>
      <c r="BC129" s="274"/>
      <c r="BD129" s="273"/>
      <c r="BE129" s="273"/>
      <c r="BF129" s="273"/>
      <c r="BG129" s="274"/>
      <c r="BH129" s="273"/>
      <c r="BI129" s="273"/>
      <c r="BJ129" s="275"/>
      <c r="BK129" s="272"/>
      <c r="BL129" s="273"/>
      <c r="BM129" s="274"/>
      <c r="BN129" s="273"/>
      <c r="BO129" s="273"/>
      <c r="BP129" s="273"/>
      <c r="BQ129" s="273"/>
      <c r="BR129" s="274"/>
      <c r="BS129" s="273"/>
      <c r="BT129" s="273"/>
      <c r="BU129" s="273"/>
      <c r="BV129" s="273"/>
      <c r="BW129" s="274"/>
      <c r="BX129" s="273"/>
      <c r="BY129" s="273"/>
      <c r="BZ129" s="273"/>
      <c r="CA129" s="273"/>
      <c r="CB129" s="274"/>
      <c r="CC129" s="273"/>
      <c r="CD129" s="273"/>
      <c r="CE129" s="273"/>
      <c r="CF129" s="273"/>
      <c r="CG129" s="274"/>
      <c r="CH129" s="273"/>
      <c r="CI129" s="273"/>
      <c r="CJ129" s="273"/>
      <c r="CK129" s="274"/>
      <c r="CL129" s="273"/>
      <c r="CM129" s="273"/>
      <c r="CN129" s="275"/>
      <c r="CO129" s="270"/>
    </row>
    <row r="130" spans="1:93" s="305" customFormat="1" ht="19.899999999999999" customHeight="1" x14ac:dyDescent="0.25">
      <c r="A130" s="323"/>
      <c r="B130" s="348" t="s">
        <v>139</v>
      </c>
      <c r="C130" s="349"/>
      <c r="D130" s="349"/>
      <c r="E130" s="349"/>
      <c r="F130" s="349"/>
      <c r="G130" s="349"/>
      <c r="H130" s="349"/>
      <c r="I130" s="349"/>
      <c r="J130" s="349"/>
      <c r="K130" s="349"/>
      <c r="L130" s="349"/>
      <c r="M130" s="349"/>
      <c r="N130" s="321"/>
      <c r="O130" s="321"/>
      <c r="P130" s="321"/>
      <c r="Q130" s="321"/>
      <c r="R130" s="321"/>
      <c r="S130" s="321"/>
      <c r="T130" s="321"/>
      <c r="U130" s="321"/>
      <c r="V130" s="321"/>
      <c r="W130" s="321"/>
      <c r="X130" s="321"/>
      <c r="Y130" s="321"/>
      <c r="Z130" s="321"/>
      <c r="AA130" s="321"/>
      <c r="AB130" s="321"/>
      <c r="AC130" s="321"/>
      <c r="AD130" s="321"/>
      <c r="AE130" s="321"/>
      <c r="AF130" s="321"/>
      <c r="AG130" s="321"/>
      <c r="AH130" s="321"/>
      <c r="AI130" s="321"/>
      <c r="AJ130" s="321"/>
      <c r="AK130" s="321"/>
      <c r="AL130" s="321"/>
      <c r="AM130" s="321"/>
      <c r="AN130" s="321"/>
      <c r="AO130" s="321"/>
      <c r="AP130" s="321"/>
      <c r="AQ130" s="321"/>
      <c r="AR130" s="321"/>
      <c r="AS130" s="321"/>
      <c r="AT130" s="321"/>
      <c r="AU130" s="321"/>
      <c r="AV130" s="321"/>
      <c r="AW130" s="321"/>
      <c r="AX130" s="321"/>
      <c r="AY130" s="321"/>
      <c r="AZ130" s="321"/>
      <c r="BA130" s="321"/>
      <c r="BB130" s="321"/>
      <c r="BC130" s="321"/>
      <c r="BD130" s="321"/>
      <c r="BE130" s="321"/>
      <c r="BF130" s="321"/>
      <c r="BG130" s="321"/>
      <c r="BH130" s="321"/>
      <c r="BI130" s="321"/>
      <c r="BJ130" s="321"/>
      <c r="BK130" s="349"/>
      <c r="BL130" s="349"/>
      <c r="BM130" s="349"/>
      <c r="BN130" s="349"/>
      <c r="BO130" s="349"/>
      <c r="BP130" s="349"/>
      <c r="BQ130" s="349"/>
      <c r="BR130" s="349"/>
      <c r="BS130" s="349"/>
      <c r="BT130" s="349"/>
      <c r="BU130" s="349"/>
      <c r="BV130" s="321"/>
      <c r="BW130" s="321"/>
      <c r="BX130" s="321"/>
      <c r="BY130" s="321"/>
      <c r="BZ130" s="321"/>
      <c r="CA130" s="321"/>
      <c r="CB130" s="321"/>
      <c r="CC130" s="321"/>
      <c r="CD130" s="321"/>
      <c r="CE130" s="321"/>
      <c r="CF130" s="321"/>
      <c r="CG130" s="321"/>
      <c r="CH130" s="321"/>
      <c r="CI130" s="321"/>
      <c r="CJ130" s="321"/>
      <c r="CK130" s="321"/>
      <c r="CL130" s="321"/>
      <c r="CM130" s="321"/>
      <c r="CN130" s="321"/>
      <c r="CO130" s="308"/>
    </row>
    <row r="131" spans="1:93" s="305" customFormat="1" ht="19.899999999999999" customHeight="1" x14ac:dyDescent="0.2">
      <c r="A131" s="323"/>
      <c r="B131" s="350" t="s">
        <v>183</v>
      </c>
      <c r="C131" s="329"/>
      <c r="D131" s="329"/>
      <c r="E131" s="329"/>
      <c r="F131" s="329"/>
      <c r="G131" s="329"/>
      <c r="H131" s="329"/>
      <c r="I131" s="329"/>
      <c r="J131" s="329"/>
      <c r="K131" s="329"/>
      <c r="L131" s="329"/>
      <c r="M131" s="329"/>
      <c r="N131" s="329"/>
      <c r="O131" s="329"/>
      <c r="P131" s="329"/>
      <c r="Q131" s="329"/>
      <c r="R131" s="329"/>
      <c r="S131" s="329"/>
      <c r="T131" s="329"/>
      <c r="U131" s="329"/>
      <c r="V131" s="329"/>
      <c r="W131" s="329"/>
      <c r="X131" s="329"/>
      <c r="Y131" s="329"/>
      <c r="Z131" s="329"/>
      <c r="AA131" s="329"/>
      <c r="AB131" s="329"/>
      <c r="AC131" s="329"/>
      <c r="AD131" s="329"/>
      <c r="AE131" s="329"/>
      <c r="AF131" s="329"/>
      <c r="AG131" s="329"/>
      <c r="AH131" s="329"/>
      <c r="AI131" s="329"/>
      <c r="AJ131" s="329"/>
      <c r="AK131" s="329"/>
      <c r="AL131" s="329"/>
      <c r="AM131" s="329"/>
      <c r="AN131" s="329"/>
      <c r="AO131" s="329"/>
      <c r="AP131" s="329"/>
      <c r="AQ131" s="329"/>
      <c r="AR131" s="329"/>
      <c r="AS131" s="329"/>
      <c r="AT131" s="329"/>
      <c r="AU131" s="329"/>
      <c r="AV131" s="329"/>
      <c r="AW131" s="329"/>
      <c r="AX131" s="329"/>
      <c r="AY131" s="329"/>
      <c r="AZ131" s="329"/>
      <c r="BA131" s="329"/>
      <c r="BB131" s="329"/>
      <c r="BC131" s="329"/>
      <c r="BD131" s="329"/>
      <c r="BE131" s="329"/>
      <c r="BF131" s="329"/>
      <c r="BG131" s="329"/>
      <c r="BH131" s="329"/>
      <c r="BI131" s="329"/>
      <c r="BJ131" s="329"/>
      <c r="BK131" s="329"/>
      <c r="BL131" s="329"/>
      <c r="BM131" s="329"/>
      <c r="BN131" s="329"/>
      <c r="BO131" s="329"/>
      <c r="BP131" s="329"/>
      <c r="BQ131" s="329"/>
      <c r="BR131" s="329"/>
      <c r="BS131" s="329"/>
      <c r="BT131" s="329"/>
      <c r="BU131" s="329"/>
      <c r="BV131" s="329"/>
      <c r="BW131" s="329"/>
      <c r="BX131" s="329"/>
      <c r="BY131" s="329"/>
      <c r="BZ131" s="329"/>
      <c r="CA131" s="329"/>
      <c r="CB131" s="329"/>
      <c r="CC131" s="329"/>
      <c r="CD131" s="329"/>
      <c r="CE131" s="329"/>
      <c r="CF131" s="329"/>
      <c r="CG131" s="329"/>
      <c r="CH131" s="329"/>
      <c r="CI131" s="329"/>
      <c r="CJ131" s="329"/>
      <c r="CK131" s="329"/>
      <c r="CL131" s="329"/>
      <c r="CM131" s="329"/>
      <c r="CN131" s="329"/>
      <c r="CO131" s="308"/>
    </row>
    <row r="132" spans="1:93" s="263" customFormat="1" ht="39.950000000000003" customHeight="1" x14ac:dyDescent="0.2">
      <c r="A132" s="280">
        <v>78</v>
      </c>
      <c r="B132" s="265" t="s">
        <v>96</v>
      </c>
      <c r="C132" s="266"/>
      <c r="D132" s="267"/>
      <c r="E132" s="268"/>
      <c r="F132" s="267"/>
      <c r="G132" s="267"/>
      <c r="H132" s="267"/>
      <c r="I132" s="267"/>
      <c r="J132" s="268"/>
      <c r="K132" s="267"/>
      <c r="L132" s="267"/>
      <c r="M132" s="267"/>
      <c r="N132" s="267"/>
      <c r="O132" s="268"/>
      <c r="P132" s="267"/>
      <c r="Q132" s="267"/>
      <c r="R132" s="267"/>
      <c r="S132" s="267"/>
      <c r="T132" s="268"/>
      <c r="U132" s="267"/>
      <c r="V132" s="267"/>
      <c r="W132" s="267"/>
      <c r="X132" s="267"/>
      <c r="Y132" s="268"/>
      <c r="Z132" s="267"/>
      <c r="AA132" s="267"/>
      <c r="AB132" s="267"/>
      <c r="AC132" s="268"/>
      <c r="AD132" s="267"/>
      <c r="AE132" s="267"/>
      <c r="AF132" s="269"/>
      <c r="AG132" s="277"/>
      <c r="AH132" s="267"/>
      <c r="AI132" s="268"/>
      <c r="AJ132" s="267"/>
      <c r="AK132" s="267"/>
      <c r="AL132" s="267"/>
      <c r="AM132" s="267"/>
      <c r="AN132" s="268"/>
      <c r="AO132" s="267"/>
      <c r="AP132" s="267"/>
      <c r="AQ132" s="267"/>
      <c r="AR132" s="267"/>
      <c r="AS132" s="268"/>
      <c r="AT132" s="267"/>
      <c r="AU132" s="267"/>
      <c r="AV132" s="267"/>
      <c r="AW132" s="267"/>
      <c r="AX132" s="268"/>
      <c r="AY132" s="267"/>
      <c r="AZ132" s="267"/>
      <c r="BA132" s="267"/>
      <c r="BB132" s="267"/>
      <c r="BC132" s="268"/>
      <c r="BD132" s="267"/>
      <c r="BE132" s="267"/>
      <c r="BF132" s="267"/>
      <c r="BG132" s="268"/>
      <c r="BH132" s="267"/>
      <c r="BI132" s="267"/>
      <c r="BJ132" s="269"/>
      <c r="BK132" s="266"/>
      <c r="BL132" s="267"/>
      <c r="BM132" s="268"/>
      <c r="BN132" s="267"/>
      <c r="BO132" s="267"/>
      <c r="BP132" s="267"/>
      <c r="BQ132" s="267"/>
      <c r="BR132" s="268"/>
      <c r="BS132" s="267"/>
      <c r="BT132" s="267"/>
      <c r="BU132" s="267"/>
      <c r="BV132" s="267"/>
      <c r="BW132" s="268"/>
      <c r="BX132" s="267"/>
      <c r="BY132" s="267"/>
      <c r="BZ132" s="267"/>
      <c r="CA132" s="267"/>
      <c r="CB132" s="268"/>
      <c r="CC132" s="267"/>
      <c r="CD132" s="267"/>
      <c r="CE132" s="267"/>
      <c r="CF132" s="267"/>
      <c r="CG132" s="268"/>
      <c r="CH132" s="267"/>
      <c r="CI132" s="267"/>
      <c r="CJ132" s="267"/>
      <c r="CK132" s="268"/>
      <c r="CL132" s="267"/>
      <c r="CM132" s="267"/>
      <c r="CN132" s="269"/>
      <c r="CO132" s="270"/>
    </row>
    <row r="133" spans="1:93" s="263" customFormat="1" ht="39.950000000000003" customHeight="1" x14ac:dyDescent="0.2">
      <c r="A133" s="280">
        <v>79</v>
      </c>
      <c r="B133" s="271" t="s">
        <v>97</v>
      </c>
      <c r="C133" s="272"/>
      <c r="D133" s="273"/>
      <c r="E133" s="274"/>
      <c r="F133" s="273"/>
      <c r="G133" s="273"/>
      <c r="H133" s="273"/>
      <c r="I133" s="273"/>
      <c r="J133" s="274"/>
      <c r="K133" s="273"/>
      <c r="L133" s="273"/>
      <c r="M133" s="273"/>
      <c r="N133" s="273"/>
      <c r="O133" s="274"/>
      <c r="P133" s="273"/>
      <c r="Q133" s="273"/>
      <c r="R133" s="273"/>
      <c r="S133" s="273"/>
      <c r="T133" s="274"/>
      <c r="U133" s="273"/>
      <c r="V133" s="273"/>
      <c r="W133" s="273"/>
      <c r="X133" s="273"/>
      <c r="Y133" s="274"/>
      <c r="Z133" s="273"/>
      <c r="AA133" s="273"/>
      <c r="AB133" s="273"/>
      <c r="AC133" s="274"/>
      <c r="AD133" s="273"/>
      <c r="AE133" s="273"/>
      <c r="AF133" s="275"/>
      <c r="AG133" s="276"/>
      <c r="AH133" s="273"/>
      <c r="AI133" s="274"/>
      <c r="AJ133" s="273"/>
      <c r="AK133" s="273"/>
      <c r="AL133" s="273"/>
      <c r="AM133" s="273"/>
      <c r="AN133" s="274"/>
      <c r="AO133" s="273"/>
      <c r="AP133" s="273"/>
      <c r="AQ133" s="273"/>
      <c r="AR133" s="273"/>
      <c r="AS133" s="274"/>
      <c r="AT133" s="273"/>
      <c r="AU133" s="273"/>
      <c r="AV133" s="273"/>
      <c r="AW133" s="273"/>
      <c r="AX133" s="274"/>
      <c r="AY133" s="273"/>
      <c r="AZ133" s="273"/>
      <c r="BA133" s="273"/>
      <c r="BB133" s="273"/>
      <c r="BC133" s="274"/>
      <c r="BD133" s="273"/>
      <c r="BE133" s="273"/>
      <c r="BF133" s="273"/>
      <c r="BG133" s="274"/>
      <c r="BH133" s="273"/>
      <c r="BI133" s="273"/>
      <c r="BJ133" s="275"/>
      <c r="BK133" s="272"/>
      <c r="BL133" s="273"/>
      <c r="BM133" s="274"/>
      <c r="BN133" s="273"/>
      <c r="BO133" s="273"/>
      <c r="BP133" s="273"/>
      <c r="BQ133" s="273"/>
      <c r="BR133" s="274"/>
      <c r="BS133" s="273"/>
      <c r="BT133" s="273"/>
      <c r="BU133" s="273"/>
      <c r="BV133" s="273"/>
      <c r="BW133" s="274"/>
      <c r="BX133" s="273"/>
      <c r="BY133" s="273"/>
      <c r="BZ133" s="273"/>
      <c r="CA133" s="273"/>
      <c r="CB133" s="274"/>
      <c r="CC133" s="273"/>
      <c r="CD133" s="273"/>
      <c r="CE133" s="273"/>
      <c r="CF133" s="273"/>
      <c r="CG133" s="274"/>
      <c r="CH133" s="273"/>
      <c r="CI133" s="273"/>
      <c r="CJ133" s="273"/>
      <c r="CK133" s="274"/>
      <c r="CL133" s="273"/>
      <c r="CM133" s="273"/>
      <c r="CN133" s="275"/>
      <c r="CO133" s="270"/>
    </row>
    <row r="134" spans="1:93" s="263" customFormat="1" ht="39.950000000000003" customHeight="1" x14ac:dyDescent="0.2">
      <c r="A134" s="280">
        <v>80</v>
      </c>
      <c r="B134" s="265" t="s">
        <v>98</v>
      </c>
      <c r="C134" s="266"/>
      <c r="D134" s="267"/>
      <c r="E134" s="268"/>
      <c r="F134" s="267"/>
      <c r="G134" s="267"/>
      <c r="H134" s="267"/>
      <c r="I134" s="267"/>
      <c r="J134" s="268"/>
      <c r="K134" s="267"/>
      <c r="L134" s="267"/>
      <c r="M134" s="267"/>
      <c r="N134" s="267"/>
      <c r="O134" s="268"/>
      <c r="P134" s="267"/>
      <c r="Q134" s="267"/>
      <c r="R134" s="267"/>
      <c r="S134" s="267"/>
      <c r="T134" s="268"/>
      <c r="U134" s="267"/>
      <c r="V134" s="267"/>
      <c r="W134" s="267"/>
      <c r="X134" s="267"/>
      <c r="Y134" s="268"/>
      <c r="Z134" s="267"/>
      <c r="AA134" s="267"/>
      <c r="AB134" s="267"/>
      <c r="AC134" s="268"/>
      <c r="AD134" s="267"/>
      <c r="AE134" s="267"/>
      <c r="AF134" s="269"/>
      <c r="AG134" s="277"/>
      <c r="AH134" s="267"/>
      <c r="AI134" s="268"/>
      <c r="AJ134" s="267"/>
      <c r="AK134" s="267"/>
      <c r="AL134" s="267"/>
      <c r="AM134" s="267"/>
      <c r="AN134" s="268"/>
      <c r="AO134" s="267"/>
      <c r="AP134" s="267"/>
      <c r="AQ134" s="267"/>
      <c r="AR134" s="267"/>
      <c r="AS134" s="268"/>
      <c r="AT134" s="267"/>
      <c r="AU134" s="267"/>
      <c r="AV134" s="267"/>
      <c r="AW134" s="267"/>
      <c r="AX134" s="268"/>
      <c r="AY134" s="267"/>
      <c r="AZ134" s="267"/>
      <c r="BA134" s="267"/>
      <c r="BB134" s="267"/>
      <c r="BC134" s="268"/>
      <c r="BD134" s="267"/>
      <c r="BE134" s="267"/>
      <c r="BF134" s="267"/>
      <c r="BG134" s="268"/>
      <c r="BH134" s="267"/>
      <c r="BI134" s="267"/>
      <c r="BJ134" s="269"/>
      <c r="BK134" s="266"/>
      <c r="BL134" s="267"/>
      <c r="BM134" s="268"/>
      <c r="BN134" s="267"/>
      <c r="BO134" s="267"/>
      <c r="BP134" s="267"/>
      <c r="BQ134" s="267"/>
      <c r="BR134" s="268"/>
      <c r="BS134" s="267"/>
      <c r="BT134" s="267"/>
      <c r="BU134" s="267"/>
      <c r="BV134" s="267"/>
      <c r="BW134" s="268"/>
      <c r="BX134" s="267"/>
      <c r="BY134" s="267"/>
      <c r="BZ134" s="267"/>
      <c r="CA134" s="267"/>
      <c r="CB134" s="268"/>
      <c r="CC134" s="267"/>
      <c r="CD134" s="267"/>
      <c r="CE134" s="267"/>
      <c r="CF134" s="267"/>
      <c r="CG134" s="268"/>
      <c r="CH134" s="267"/>
      <c r="CI134" s="267"/>
      <c r="CJ134" s="267"/>
      <c r="CK134" s="268"/>
      <c r="CL134" s="267"/>
      <c r="CM134" s="267"/>
      <c r="CN134" s="269"/>
      <c r="CO134" s="270"/>
    </row>
    <row r="135" spans="1:93" s="305" customFormat="1" ht="19.899999999999999" customHeight="1" x14ac:dyDescent="0.2">
      <c r="A135" s="323"/>
      <c r="B135" s="351" t="s">
        <v>188</v>
      </c>
      <c r="C135" s="310"/>
      <c r="D135" s="310"/>
      <c r="E135" s="310"/>
      <c r="F135" s="310"/>
      <c r="G135" s="310"/>
      <c r="H135" s="310"/>
      <c r="I135" s="310"/>
      <c r="J135" s="310"/>
      <c r="K135" s="310"/>
      <c r="L135" s="310"/>
      <c r="M135" s="310"/>
      <c r="N135" s="310"/>
      <c r="O135" s="310"/>
      <c r="P135" s="310"/>
      <c r="Q135" s="310"/>
      <c r="R135" s="310"/>
      <c r="S135" s="310"/>
      <c r="T135" s="310"/>
      <c r="U135" s="310"/>
      <c r="V135" s="310"/>
      <c r="W135" s="310"/>
      <c r="X135" s="310"/>
      <c r="Y135" s="310"/>
      <c r="Z135" s="310"/>
      <c r="AA135" s="310"/>
      <c r="AB135" s="310"/>
      <c r="AC135" s="310"/>
      <c r="AD135" s="310"/>
      <c r="AE135" s="310"/>
      <c r="AF135" s="310"/>
      <c r="AG135" s="310"/>
      <c r="AH135" s="310"/>
      <c r="AI135" s="310"/>
      <c r="AJ135" s="310"/>
      <c r="AK135" s="310"/>
      <c r="AL135" s="310"/>
      <c r="AM135" s="310"/>
      <c r="AN135" s="310"/>
      <c r="AO135" s="310"/>
      <c r="AP135" s="310"/>
      <c r="AQ135" s="310"/>
      <c r="AR135" s="310"/>
      <c r="AS135" s="310"/>
      <c r="AT135" s="310"/>
      <c r="AU135" s="310"/>
      <c r="AV135" s="310"/>
      <c r="AW135" s="310"/>
      <c r="AX135" s="310"/>
      <c r="AY135" s="310"/>
      <c r="AZ135" s="310"/>
      <c r="BA135" s="310"/>
      <c r="BB135" s="310"/>
      <c r="BC135" s="310"/>
      <c r="BD135" s="310"/>
      <c r="BE135" s="310"/>
      <c r="BF135" s="310"/>
      <c r="BG135" s="310"/>
      <c r="BH135" s="310"/>
      <c r="BI135" s="310"/>
      <c r="BJ135" s="310"/>
      <c r="BK135" s="310"/>
      <c r="BL135" s="310"/>
      <c r="BM135" s="310"/>
      <c r="BN135" s="310"/>
      <c r="BO135" s="310"/>
      <c r="BP135" s="310"/>
      <c r="BQ135" s="310"/>
      <c r="BR135" s="310"/>
      <c r="BS135" s="310"/>
      <c r="BT135" s="310"/>
      <c r="BU135" s="310"/>
      <c r="BV135" s="310"/>
      <c r="BW135" s="310"/>
      <c r="BX135" s="310"/>
      <c r="BY135" s="310"/>
      <c r="BZ135" s="310"/>
      <c r="CA135" s="310"/>
      <c r="CB135" s="310"/>
      <c r="CC135" s="310"/>
      <c r="CD135" s="310"/>
      <c r="CE135" s="310"/>
      <c r="CF135" s="310"/>
      <c r="CG135" s="310"/>
      <c r="CH135" s="310"/>
      <c r="CI135" s="310"/>
      <c r="CJ135" s="310"/>
      <c r="CK135" s="310"/>
      <c r="CL135" s="310"/>
      <c r="CM135" s="310"/>
      <c r="CN135" s="310"/>
      <c r="CO135" s="308"/>
    </row>
    <row r="136" spans="1:93" s="263" customFormat="1" ht="39.950000000000003" customHeight="1" x14ac:dyDescent="0.2">
      <c r="A136" s="280">
        <v>81</v>
      </c>
      <c r="B136" s="265" t="s">
        <v>99</v>
      </c>
      <c r="C136" s="266"/>
      <c r="D136" s="267"/>
      <c r="E136" s="268"/>
      <c r="F136" s="267"/>
      <c r="G136" s="267"/>
      <c r="H136" s="267"/>
      <c r="I136" s="267"/>
      <c r="J136" s="268"/>
      <c r="K136" s="267"/>
      <c r="L136" s="267"/>
      <c r="M136" s="267"/>
      <c r="N136" s="267"/>
      <c r="O136" s="268"/>
      <c r="P136" s="267"/>
      <c r="Q136" s="267"/>
      <c r="R136" s="267"/>
      <c r="S136" s="267"/>
      <c r="T136" s="268"/>
      <c r="U136" s="267"/>
      <c r="V136" s="267"/>
      <c r="W136" s="267"/>
      <c r="X136" s="267"/>
      <c r="Y136" s="268"/>
      <c r="Z136" s="267"/>
      <c r="AA136" s="267"/>
      <c r="AB136" s="267"/>
      <c r="AC136" s="268"/>
      <c r="AD136" s="267"/>
      <c r="AE136" s="267"/>
      <c r="AF136" s="269"/>
      <c r="AG136" s="277"/>
      <c r="AH136" s="267"/>
      <c r="AI136" s="268"/>
      <c r="AJ136" s="267"/>
      <c r="AK136" s="267"/>
      <c r="AL136" s="267"/>
      <c r="AM136" s="267"/>
      <c r="AN136" s="268"/>
      <c r="AO136" s="267"/>
      <c r="AP136" s="267"/>
      <c r="AQ136" s="267"/>
      <c r="AR136" s="267"/>
      <c r="AS136" s="268"/>
      <c r="AT136" s="267"/>
      <c r="AU136" s="267"/>
      <c r="AV136" s="267"/>
      <c r="AW136" s="267"/>
      <c r="AX136" s="268"/>
      <c r="AY136" s="267"/>
      <c r="AZ136" s="267"/>
      <c r="BA136" s="267"/>
      <c r="BB136" s="267"/>
      <c r="BC136" s="268"/>
      <c r="BD136" s="267"/>
      <c r="BE136" s="267"/>
      <c r="BF136" s="267"/>
      <c r="BG136" s="268"/>
      <c r="BH136" s="267"/>
      <c r="BI136" s="267"/>
      <c r="BJ136" s="269"/>
      <c r="BK136" s="266"/>
      <c r="BL136" s="267"/>
      <c r="BM136" s="268"/>
      <c r="BN136" s="267"/>
      <c r="BO136" s="267"/>
      <c r="BP136" s="267"/>
      <c r="BQ136" s="267"/>
      <c r="BR136" s="268"/>
      <c r="BS136" s="267"/>
      <c r="BT136" s="267"/>
      <c r="BU136" s="267"/>
      <c r="BV136" s="267"/>
      <c r="BW136" s="268"/>
      <c r="BX136" s="267"/>
      <c r="BY136" s="267"/>
      <c r="BZ136" s="267"/>
      <c r="CA136" s="267"/>
      <c r="CB136" s="268"/>
      <c r="CC136" s="267"/>
      <c r="CD136" s="267"/>
      <c r="CE136" s="267"/>
      <c r="CF136" s="267"/>
      <c r="CG136" s="268"/>
      <c r="CH136" s="267"/>
      <c r="CI136" s="267"/>
      <c r="CJ136" s="267"/>
      <c r="CK136" s="268"/>
      <c r="CL136" s="267"/>
      <c r="CM136" s="267"/>
      <c r="CN136" s="269"/>
      <c r="CO136" s="270"/>
    </row>
    <row r="137" spans="1:93" s="263" customFormat="1" ht="39.950000000000003" customHeight="1" x14ac:dyDescent="0.2">
      <c r="A137" s="280">
        <v>82</v>
      </c>
      <c r="B137" s="271" t="s">
        <v>100</v>
      </c>
      <c r="C137" s="272"/>
      <c r="D137" s="273"/>
      <c r="E137" s="274"/>
      <c r="F137" s="273"/>
      <c r="G137" s="273"/>
      <c r="H137" s="273"/>
      <c r="I137" s="273"/>
      <c r="J137" s="274"/>
      <c r="K137" s="273"/>
      <c r="L137" s="273"/>
      <c r="M137" s="273"/>
      <c r="N137" s="273"/>
      <c r="O137" s="274"/>
      <c r="P137" s="273"/>
      <c r="Q137" s="273"/>
      <c r="R137" s="273"/>
      <c r="S137" s="273"/>
      <c r="T137" s="274"/>
      <c r="U137" s="273"/>
      <c r="V137" s="273"/>
      <c r="W137" s="273"/>
      <c r="X137" s="273"/>
      <c r="Y137" s="274"/>
      <c r="Z137" s="273"/>
      <c r="AA137" s="273"/>
      <c r="AB137" s="273"/>
      <c r="AC137" s="274"/>
      <c r="AD137" s="273"/>
      <c r="AE137" s="273"/>
      <c r="AF137" s="275"/>
      <c r="AG137" s="276"/>
      <c r="AH137" s="273"/>
      <c r="AI137" s="274"/>
      <c r="AJ137" s="273"/>
      <c r="AK137" s="273"/>
      <c r="AL137" s="273"/>
      <c r="AM137" s="273"/>
      <c r="AN137" s="274"/>
      <c r="AO137" s="273"/>
      <c r="AP137" s="273"/>
      <c r="AQ137" s="273"/>
      <c r="AR137" s="273"/>
      <c r="AS137" s="274"/>
      <c r="AT137" s="273"/>
      <c r="AU137" s="273"/>
      <c r="AV137" s="273"/>
      <c r="AW137" s="273"/>
      <c r="AX137" s="274"/>
      <c r="AY137" s="273"/>
      <c r="AZ137" s="273"/>
      <c r="BA137" s="273"/>
      <c r="BB137" s="273"/>
      <c r="BC137" s="274"/>
      <c r="BD137" s="273"/>
      <c r="BE137" s="273"/>
      <c r="BF137" s="273"/>
      <c r="BG137" s="274"/>
      <c r="BH137" s="273"/>
      <c r="BI137" s="273"/>
      <c r="BJ137" s="275"/>
      <c r="BK137" s="272"/>
      <c r="BL137" s="273"/>
      <c r="BM137" s="274"/>
      <c r="BN137" s="273"/>
      <c r="BO137" s="273"/>
      <c r="BP137" s="273"/>
      <c r="BQ137" s="273"/>
      <c r="BR137" s="274"/>
      <c r="BS137" s="273"/>
      <c r="BT137" s="273"/>
      <c r="BU137" s="273"/>
      <c r="BV137" s="273"/>
      <c r="BW137" s="274"/>
      <c r="BX137" s="273"/>
      <c r="BY137" s="273"/>
      <c r="BZ137" s="273"/>
      <c r="CA137" s="273"/>
      <c r="CB137" s="274"/>
      <c r="CC137" s="273"/>
      <c r="CD137" s="273"/>
      <c r="CE137" s="273"/>
      <c r="CF137" s="273"/>
      <c r="CG137" s="274"/>
      <c r="CH137" s="273"/>
      <c r="CI137" s="273"/>
      <c r="CJ137" s="273"/>
      <c r="CK137" s="274"/>
      <c r="CL137" s="273"/>
      <c r="CM137" s="273"/>
      <c r="CN137" s="275"/>
      <c r="CO137" s="270"/>
    </row>
    <row r="138" spans="1:93" s="263" customFormat="1" ht="39.950000000000003" customHeight="1" x14ac:dyDescent="0.2">
      <c r="A138" s="280">
        <v>83</v>
      </c>
      <c r="B138" s="265" t="s">
        <v>101</v>
      </c>
      <c r="C138" s="266"/>
      <c r="D138" s="267"/>
      <c r="E138" s="268"/>
      <c r="F138" s="267"/>
      <c r="G138" s="267"/>
      <c r="H138" s="267"/>
      <c r="I138" s="267"/>
      <c r="J138" s="268"/>
      <c r="K138" s="267"/>
      <c r="L138" s="267"/>
      <c r="M138" s="267"/>
      <c r="N138" s="267"/>
      <c r="O138" s="268"/>
      <c r="P138" s="267"/>
      <c r="Q138" s="267"/>
      <c r="R138" s="267"/>
      <c r="S138" s="267"/>
      <c r="T138" s="268"/>
      <c r="U138" s="267"/>
      <c r="V138" s="267"/>
      <c r="W138" s="267"/>
      <c r="X138" s="267"/>
      <c r="Y138" s="268"/>
      <c r="Z138" s="267"/>
      <c r="AA138" s="267"/>
      <c r="AB138" s="267"/>
      <c r="AC138" s="268"/>
      <c r="AD138" s="267"/>
      <c r="AE138" s="267"/>
      <c r="AF138" s="269"/>
      <c r="AG138" s="277"/>
      <c r="AH138" s="267"/>
      <c r="AI138" s="268"/>
      <c r="AJ138" s="267"/>
      <c r="AK138" s="267"/>
      <c r="AL138" s="267"/>
      <c r="AM138" s="267"/>
      <c r="AN138" s="268"/>
      <c r="AO138" s="267"/>
      <c r="AP138" s="267"/>
      <c r="AQ138" s="267"/>
      <c r="AR138" s="267"/>
      <c r="AS138" s="268"/>
      <c r="AT138" s="267"/>
      <c r="AU138" s="267"/>
      <c r="AV138" s="267"/>
      <c r="AW138" s="267"/>
      <c r="AX138" s="268"/>
      <c r="AY138" s="267"/>
      <c r="AZ138" s="267"/>
      <c r="BA138" s="267"/>
      <c r="BB138" s="267"/>
      <c r="BC138" s="268"/>
      <c r="BD138" s="267"/>
      <c r="BE138" s="267"/>
      <c r="BF138" s="267"/>
      <c r="BG138" s="268"/>
      <c r="BH138" s="267"/>
      <c r="BI138" s="267"/>
      <c r="BJ138" s="269"/>
      <c r="BK138" s="266"/>
      <c r="BL138" s="267"/>
      <c r="BM138" s="268"/>
      <c r="BN138" s="267"/>
      <c r="BO138" s="267"/>
      <c r="BP138" s="267"/>
      <c r="BQ138" s="267"/>
      <c r="BR138" s="268"/>
      <c r="BS138" s="267"/>
      <c r="BT138" s="267"/>
      <c r="BU138" s="267"/>
      <c r="BV138" s="267"/>
      <c r="BW138" s="268"/>
      <c r="BX138" s="267"/>
      <c r="BY138" s="267"/>
      <c r="BZ138" s="267"/>
      <c r="CA138" s="267"/>
      <c r="CB138" s="268"/>
      <c r="CC138" s="267"/>
      <c r="CD138" s="267"/>
      <c r="CE138" s="267"/>
      <c r="CF138" s="267"/>
      <c r="CG138" s="268"/>
      <c r="CH138" s="267"/>
      <c r="CI138" s="267"/>
      <c r="CJ138" s="267"/>
      <c r="CK138" s="268"/>
      <c r="CL138" s="267"/>
      <c r="CM138" s="267"/>
      <c r="CN138" s="269"/>
      <c r="CO138" s="270"/>
    </row>
    <row r="139" spans="1:93" s="305" customFormat="1" ht="19.899999999999999" customHeight="1" x14ac:dyDescent="0.2">
      <c r="A139" s="323"/>
      <c r="B139" s="351" t="s">
        <v>184</v>
      </c>
      <c r="C139" s="310"/>
      <c r="D139" s="310"/>
      <c r="E139" s="310"/>
      <c r="F139" s="310"/>
      <c r="G139" s="310"/>
      <c r="H139" s="310"/>
      <c r="I139" s="310"/>
      <c r="J139" s="310"/>
      <c r="K139" s="310"/>
      <c r="L139" s="310"/>
      <c r="M139" s="310"/>
      <c r="N139" s="310"/>
      <c r="O139" s="310"/>
      <c r="P139" s="310"/>
      <c r="Q139" s="310"/>
      <c r="R139" s="310"/>
      <c r="S139" s="310"/>
      <c r="T139" s="310"/>
      <c r="U139" s="310"/>
      <c r="V139" s="310"/>
      <c r="W139" s="310"/>
      <c r="X139" s="310"/>
      <c r="Y139" s="310"/>
      <c r="Z139" s="310"/>
      <c r="AA139" s="310"/>
      <c r="AB139" s="310"/>
      <c r="AC139" s="310"/>
      <c r="AD139" s="310"/>
      <c r="AE139" s="310"/>
      <c r="AF139" s="310"/>
      <c r="AG139" s="310"/>
      <c r="AH139" s="310"/>
      <c r="AI139" s="310"/>
      <c r="AJ139" s="310"/>
      <c r="AK139" s="310"/>
      <c r="AL139" s="310"/>
      <c r="AM139" s="310"/>
      <c r="AN139" s="310"/>
      <c r="AO139" s="310"/>
      <c r="AP139" s="310"/>
      <c r="AQ139" s="310"/>
      <c r="AR139" s="310"/>
      <c r="AS139" s="310"/>
      <c r="AT139" s="310"/>
      <c r="AU139" s="310"/>
      <c r="AV139" s="310"/>
      <c r="AW139" s="310"/>
      <c r="AX139" s="310"/>
      <c r="AY139" s="310"/>
      <c r="AZ139" s="310"/>
      <c r="BA139" s="310"/>
      <c r="BB139" s="310"/>
      <c r="BC139" s="310"/>
      <c r="BD139" s="310"/>
      <c r="BE139" s="310"/>
      <c r="BF139" s="310"/>
      <c r="BG139" s="310"/>
      <c r="BH139" s="310"/>
      <c r="BI139" s="310"/>
      <c r="BJ139" s="310"/>
      <c r="BK139" s="310"/>
      <c r="BL139" s="310"/>
      <c r="BM139" s="310"/>
      <c r="BN139" s="310"/>
      <c r="BO139" s="310"/>
      <c r="BP139" s="310"/>
      <c r="BQ139" s="310"/>
      <c r="BR139" s="310"/>
      <c r="BS139" s="310"/>
      <c r="BT139" s="310"/>
      <c r="BU139" s="310"/>
      <c r="BV139" s="310"/>
      <c r="BW139" s="310"/>
      <c r="BX139" s="310"/>
      <c r="BY139" s="310"/>
      <c r="BZ139" s="310"/>
      <c r="CA139" s="310"/>
      <c r="CB139" s="310"/>
      <c r="CC139" s="310"/>
      <c r="CD139" s="310"/>
      <c r="CE139" s="310"/>
      <c r="CF139" s="310"/>
      <c r="CG139" s="310"/>
      <c r="CH139" s="310"/>
      <c r="CI139" s="310"/>
      <c r="CJ139" s="310"/>
      <c r="CK139" s="310"/>
      <c r="CL139" s="310"/>
      <c r="CM139" s="310"/>
      <c r="CN139" s="310"/>
      <c r="CO139" s="308"/>
    </row>
    <row r="140" spans="1:93" s="263" customFormat="1" ht="39.950000000000003" customHeight="1" x14ac:dyDescent="0.2">
      <c r="A140" s="280">
        <v>84</v>
      </c>
      <c r="B140" s="265" t="s">
        <v>102</v>
      </c>
      <c r="C140" s="266"/>
      <c r="D140" s="267"/>
      <c r="E140" s="268"/>
      <c r="F140" s="267"/>
      <c r="G140" s="267"/>
      <c r="H140" s="267"/>
      <c r="I140" s="267"/>
      <c r="J140" s="268"/>
      <c r="K140" s="267"/>
      <c r="L140" s="267"/>
      <c r="M140" s="267"/>
      <c r="N140" s="267"/>
      <c r="O140" s="268"/>
      <c r="P140" s="267"/>
      <c r="Q140" s="267"/>
      <c r="R140" s="267"/>
      <c r="S140" s="267"/>
      <c r="T140" s="268"/>
      <c r="U140" s="267"/>
      <c r="V140" s="267"/>
      <c r="W140" s="267"/>
      <c r="X140" s="267"/>
      <c r="Y140" s="268"/>
      <c r="Z140" s="267"/>
      <c r="AA140" s="267"/>
      <c r="AB140" s="267"/>
      <c r="AC140" s="268"/>
      <c r="AD140" s="267"/>
      <c r="AE140" s="267"/>
      <c r="AF140" s="269"/>
      <c r="AG140" s="277"/>
      <c r="AH140" s="267"/>
      <c r="AI140" s="268"/>
      <c r="AJ140" s="267"/>
      <c r="AK140" s="267"/>
      <c r="AL140" s="267"/>
      <c r="AM140" s="267"/>
      <c r="AN140" s="268"/>
      <c r="AO140" s="267"/>
      <c r="AP140" s="267"/>
      <c r="AQ140" s="267"/>
      <c r="AR140" s="267"/>
      <c r="AS140" s="268"/>
      <c r="AT140" s="267"/>
      <c r="AU140" s="267"/>
      <c r="AV140" s="267"/>
      <c r="AW140" s="267"/>
      <c r="AX140" s="268"/>
      <c r="AY140" s="267"/>
      <c r="AZ140" s="267"/>
      <c r="BA140" s="267"/>
      <c r="BB140" s="267"/>
      <c r="BC140" s="268"/>
      <c r="BD140" s="267"/>
      <c r="BE140" s="267"/>
      <c r="BF140" s="267"/>
      <c r="BG140" s="268"/>
      <c r="BH140" s="267"/>
      <c r="BI140" s="267"/>
      <c r="BJ140" s="269"/>
      <c r="BK140" s="266"/>
      <c r="BL140" s="267"/>
      <c r="BM140" s="268"/>
      <c r="BN140" s="267"/>
      <c r="BO140" s="267"/>
      <c r="BP140" s="267"/>
      <c r="BQ140" s="267"/>
      <c r="BR140" s="268"/>
      <c r="BS140" s="267"/>
      <c r="BT140" s="267"/>
      <c r="BU140" s="267"/>
      <c r="BV140" s="267"/>
      <c r="BW140" s="268"/>
      <c r="BX140" s="267"/>
      <c r="BY140" s="267"/>
      <c r="BZ140" s="267"/>
      <c r="CA140" s="267"/>
      <c r="CB140" s="268"/>
      <c r="CC140" s="267"/>
      <c r="CD140" s="267"/>
      <c r="CE140" s="267"/>
      <c r="CF140" s="267"/>
      <c r="CG140" s="268"/>
      <c r="CH140" s="267"/>
      <c r="CI140" s="267"/>
      <c r="CJ140" s="267"/>
      <c r="CK140" s="268"/>
      <c r="CL140" s="267"/>
      <c r="CM140" s="267"/>
      <c r="CN140" s="269"/>
      <c r="CO140" s="270"/>
    </row>
    <row r="141" spans="1:93" s="263" customFormat="1" ht="39.950000000000003" customHeight="1" x14ac:dyDescent="0.2">
      <c r="A141" s="280">
        <v>85</v>
      </c>
      <c r="B141" s="271" t="s">
        <v>103</v>
      </c>
      <c r="C141" s="272"/>
      <c r="D141" s="273"/>
      <c r="E141" s="274"/>
      <c r="F141" s="273"/>
      <c r="G141" s="273"/>
      <c r="H141" s="273"/>
      <c r="I141" s="273"/>
      <c r="J141" s="274"/>
      <c r="K141" s="273"/>
      <c r="L141" s="273"/>
      <c r="M141" s="273"/>
      <c r="N141" s="273"/>
      <c r="O141" s="274"/>
      <c r="P141" s="273"/>
      <c r="Q141" s="273"/>
      <c r="R141" s="273"/>
      <c r="S141" s="273"/>
      <c r="T141" s="274"/>
      <c r="U141" s="273"/>
      <c r="V141" s="273"/>
      <c r="W141" s="273"/>
      <c r="X141" s="273"/>
      <c r="Y141" s="274"/>
      <c r="Z141" s="273"/>
      <c r="AA141" s="273"/>
      <c r="AB141" s="273"/>
      <c r="AC141" s="274"/>
      <c r="AD141" s="273"/>
      <c r="AE141" s="273"/>
      <c r="AF141" s="275"/>
      <c r="AG141" s="276"/>
      <c r="AH141" s="273"/>
      <c r="AI141" s="274"/>
      <c r="AJ141" s="273"/>
      <c r="AK141" s="273"/>
      <c r="AL141" s="273"/>
      <c r="AM141" s="273"/>
      <c r="AN141" s="274"/>
      <c r="AO141" s="273"/>
      <c r="AP141" s="273"/>
      <c r="AQ141" s="273"/>
      <c r="AR141" s="273"/>
      <c r="AS141" s="274"/>
      <c r="AT141" s="273"/>
      <c r="AU141" s="273"/>
      <c r="AV141" s="273"/>
      <c r="AW141" s="273"/>
      <c r="AX141" s="274"/>
      <c r="AY141" s="273"/>
      <c r="AZ141" s="273"/>
      <c r="BA141" s="273"/>
      <c r="BB141" s="273"/>
      <c r="BC141" s="274"/>
      <c r="BD141" s="273"/>
      <c r="BE141" s="273"/>
      <c r="BF141" s="273"/>
      <c r="BG141" s="274"/>
      <c r="BH141" s="273"/>
      <c r="BI141" s="273"/>
      <c r="BJ141" s="275"/>
      <c r="BK141" s="272"/>
      <c r="BL141" s="273"/>
      <c r="BM141" s="274"/>
      <c r="BN141" s="273"/>
      <c r="BO141" s="273"/>
      <c r="BP141" s="273"/>
      <c r="BQ141" s="273"/>
      <c r="BR141" s="274"/>
      <c r="BS141" s="273"/>
      <c r="BT141" s="273"/>
      <c r="BU141" s="273"/>
      <c r="BV141" s="273"/>
      <c r="BW141" s="274"/>
      <c r="BX141" s="273"/>
      <c r="BY141" s="273"/>
      <c r="BZ141" s="273"/>
      <c r="CA141" s="273"/>
      <c r="CB141" s="274"/>
      <c r="CC141" s="273"/>
      <c r="CD141" s="273"/>
      <c r="CE141" s="273"/>
      <c r="CF141" s="273"/>
      <c r="CG141" s="274"/>
      <c r="CH141" s="273"/>
      <c r="CI141" s="273"/>
      <c r="CJ141" s="273"/>
      <c r="CK141" s="274"/>
      <c r="CL141" s="273"/>
      <c r="CM141" s="273"/>
      <c r="CN141" s="275"/>
      <c r="CO141" s="270"/>
    </row>
    <row r="142" spans="1:93" s="305" customFormat="1" ht="19.899999999999999" customHeight="1" x14ac:dyDescent="0.25">
      <c r="A142" s="323"/>
      <c r="B142" s="352" t="s">
        <v>137</v>
      </c>
      <c r="C142" s="353"/>
      <c r="D142" s="353"/>
      <c r="E142" s="353"/>
      <c r="F142" s="353"/>
      <c r="G142" s="353"/>
      <c r="H142" s="353"/>
      <c r="I142" s="353"/>
      <c r="J142" s="353"/>
      <c r="K142" s="353"/>
      <c r="L142" s="353"/>
      <c r="M142" s="353"/>
      <c r="N142" s="310"/>
      <c r="O142" s="310"/>
      <c r="P142" s="310"/>
      <c r="Q142" s="310"/>
      <c r="R142" s="310"/>
      <c r="S142" s="310"/>
      <c r="T142" s="310"/>
      <c r="U142" s="310"/>
      <c r="V142" s="310"/>
      <c r="W142" s="310"/>
      <c r="X142" s="310"/>
      <c r="Y142" s="310"/>
      <c r="Z142" s="310"/>
      <c r="AA142" s="310"/>
      <c r="AB142" s="310"/>
      <c r="AC142" s="310"/>
      <c r="AD142" s="310"/>
      <c r="AE142" s="310"/>
      <c r="AF142" s="310"/>
      <c r="AG142" s="310"/>
      <c r="AH142" s="310"/>
      <c r="AI142" s="310"/>
      <c r="AJ142" s="310"/>
      <c r="AK142" s="310"/>
      <c r="AL142" s="310"/>
      <c r="AM142" s="310"/>
      <c r="AN142" s="310"/>
      <c r="AO142" s="310"/>
      <c r="AP142" s="310"/>
      <c r="AQ142" s="310"/>
      <c r="AR142" s="310"/>
      <c r="AS142" s="310"/>
      <c r="AT142" s="310"/>
      <c r="AU142" s="310"/>
      <c r="AV142" s="310"/>
      <c r="AW142" s="310"/>
      <c r="AX142" s="310"/>
      <c r="AY142" s="310"/>
      <c r="AZ142" s="310"/>
      <c r="BA142" s="310"/>
      <c r="BB142" s="310"/>
      <c r="BC142" s="310"/>
      <c r="BD142" s="310"/>
      <c r="BE142" s="310"/>
      <c r="BF142" s="310"/>
      <c r="BG142" s="310"/>
      <c r="BH142" s="310"/>
      <c r="BI142" s="310"/>
      <c r="BJ142" s="310"/>
      <c r="BK142" s="353"/>
      <c r="BL142" s="353"/>
      <c r="BM142" s="353"/>
      <c r="BN142" s="353"/>
      <c r="BO142" s="353"/>
      <c r="BP142" s="353"/>
      <c r="BQ142" s="353"/>
      <c r="BR142" s="353"/>
      <c r="BS142" s="353"/>
      <c r="BT142" s="353"/>
      <c r="BU142" s="353"/>
      <c r="BV142" s="310"/>
      <c r="BW142" s="310"/>
      <c r="BX142" s="310"/>
      <c r="BY142" s="310"/>
      <c r="BZ142" s="310"/>
      <c r="CA142" s="310"/>
      <c r="CB142" s="310"/>
      <c r="CC142" s="310"/>
      <c r="CD142" s="310"/>
      <c r="CE142" s="310"/>
      <c r="CF142" s="310"/>
      <c r="CG142" s="310"/>
      <c r="CH142" s="310"/>
      <c r="CI142" s="310"/>
      <c r="CJ142" s="310"/>
      <c r="CK142" s="310"/>
      <c r="CL142" s="310"/>
      <c r="CM142" s="310"/>
      <c r="CN142" s="310"/>
      <c r="CO142" s="308"/>
    </row>
    <row r="143" spans="1:93" s="263" customFormat="1" ht="39.950000000000003" customHeight="1" x14ac:dyDescent="0.2">
      <c r="A143" s="280">
        <v>86</v>
      </c>
      <c r="B143" s="265" t="s">
        <v>104</v>
      </c>
      <c r="C143" s="266"/>
      <c r="D143" s="267"/>
      <c r="E143" s="268"/>
      <c r="F143" s="267"/>
      <c r="G143" s="267"/>
      <c r="H143" s="267"/>
      <c r="I143" s="267"/>
      <c r="J143" s="268"/>
      <c r="K143" s="267"/>
      <c r="L143" s="267"/>
      <c r="M143" s="267"/>
      <c r="N143" s="267"/>
      <c r="O143" s="268"/>
      <c r="P143" s="267"/>
      <c r="Q143" s="267"/>
      <c r="R143" s="267"/>
      <c r="S143" s="267"/>
      <c r="T143" s="268"/>
      <c r="U143" s="267"/>
      <c r="V143" s="267"/>
      <c r="W143" s="267"/>
      <c r="X143" s="267"/>
      <c r="Y143" s="268"/>
      <c r="Z143" s="267"/>
      <c r="AA143" s="267"/>
      <c r="AB143" s="267"/>
      <c r="AC143" s="268"/>
      <c r="AD143" s="267"/>
      <c r="AE143" s="267"/>
      <c r="AF143" s="269"/>
      <c r="AG143" s="277"/>
      <c r="AH143" s="267"/>
      <c r="AI143" s="268"/>
      <c r="AJ143" s="267"/>
      <c r="AK143" s="267"/>
      <c r="AL143" s="267"/>
      <c r="AM143" s="267"/>
      <c r="AN143" s="268"/>
      <c r="AO143" s="267"/>
      <c r="AP143" s="267"/>
      <c r="AQ143" s="267"/>
      <c r="AR143" s="267"/>
      <c r="AS143" s="268"/>
      <c r="AT143" s="267"/>
      <c r="AU143" s="267"/>
      <c r="AV143" s="267"/>
      <c r="AW143" s="267"/>
      <c r="AX143" s="268"/>
      <c r="AY143" s="267"/>
      <c r="AZ143" s="267"/>
      <c r="BA143" s="267"/>
      <c r="BB143" s="267"/>
      <c r="BC143" s="268"/>
      <c r="BD143" s="267"/>
      <c r="BE143" s="267"/>
      <c r="BF143" s="267"/>
      <c r="BG143" s="268"/>
      <c r="BH143" s="267"/>
      <c r="BI143" s="267"/>
      <c r="BJ143" s="269"/>
      <c r="BK143" s="266"/>
      <c r="BL143" s="267"/>
      <c r="BM143" s="268"/>
      <c r="BN143" s="267"/>
      <c r="BO143" s="267"/>
      <c r="BP143" s="267"/>
      <c r="BQ143" s="267"/>
      <c r="BR143" s="268"/>
      <c r="BS143" s="267"/>
      <c r="BT143" s="267"/>
      <c r="BU143" s="267"/>
      <c r="BV143" s="267"/>
      <c r="BW143" s="268"/>
      <c r="BX143" s="267"/>
      <c r="BY143" s="267"/>
      <c r="BZ143" s="267"/>
      <c r="CA143" s="267"/>
      <c r="CB143" s="268"/>
      <c r="CC143" s="267"/>
      <c r="CD143" s="267"/>
      <c r="CE143" s="267"/>
      <c r="CF143" s="267"/>
      <c r="CG143" s="268"/>
      <c r="CH143" s="267"/>
      <c r="CI143" s="267"/>
      <c r="CJ143" s="267"/>
      <c r="CK143" s="268"/>
      <c r="CL143" s="267"/>
      <c r="CM143" s="267"/>
      <c r="CN143" s="269"/>
      <c r="CO143" s="270"/>
    </row>
    <row r="144" spans="1:93" s="305" customFormat="1" ht="39.950000000000003" customHeight="1" x14ac:dyDescent="0.2">
      <c r="A144" s="323">
        <v>87</v>
      </c>
      <c r="B144" s="309" t="s">
        <v>105</v>
      </c>
      <c r="C144" s="310"/>
      <c r="D144" s="311"/>
      <c r="E144" s="312"/>
      <c r="F144" s="311"/>
      <c r="G144" s="311"/>
      <c r="H144" s="311"/>
      <c r="I144" s="311"/>
      <c r="J144" s="312"/>
      <c r="K144" s="311"/>
      <c r="L144" s="311"/>
      <c r="M144" s="311"/>
      <c r="N144" s="311"/>
      <c r="O144" s="312"/>
      <c r="P144" s="311"/>
      <c r="Q144" s="311"/>
      <c r="R144" s="311"/>
      <c r="S144" s="311"/>
      <c r="T144" s="312"/>
      <c r="U144" s="311"/>
      <c r="V144" s="311"/>
      <c r="W144" s="311"/>
      <c r="X144" s="311"/>
      <c r="Y144" s="312"/>
      <c r="Z144" s="311"/>
      <c r="AA144" s="311"/>
      <c r="AB144" s="311"/>
      <c r="AC144" s="312"/>
      <c r="AD144" s="311"/>
      <c r="AE144" s="311"/>
      <c r="AF144" s="313"/>
      <c r="AG144" s="314"/>
      <c r="AH144" s="311"/>
      <c r="AI144" s="312"/>
      <c r="AJ144" s="311"/>
      <c r="AK144" s="311"/>
      <c r="AL144" s="311"/>
      <c r="AM144" s="311"/>
      <c r="AN144" s="312"/>
      <c r="AO144" s="311"/>
      <c r="AP144" s="311"/>
      <c r="AQ144" s="311"/>
      <c r="AR144" s="311"/>
      <c r="AS144" s="312"/>
      <c r="AT144" s="311"/>
      <c r="AU144" s="311"/>
      <c r="AV144" s="311"/>
      <c r="AW144" s="311"/>
      <c r="AX144" s="312"/>
      <c r="AY144" s="311"/>
      <c r="AZ144" s="311"/>
      <c r="BA144" s="311"/>
      <c r="BB144" s="311"/>
      <c r="BC144" s="312"/>
      <c r="BD144" s="311"/>
      <c r="BE144" s="311"/>
      <c r="BF144" s="311"/>
      <c r="BG144" s="312"/>
      <c r="BH144" s="311"/>
      <c r="BI144" s="311"/>
      <c r="BJ144" s="313"/>
      <c r="BK144" s="310"/>
      <c r="BL144" s="311"/>
      <c r="BM144" s="312"/>
      <c r="BN144" s="311"/>
      <c r="BO144" s="311"/>
      <c r="BP144" s="311"/>
      <c r="BQ144" s="311"/>
      <c r="BR144" s="312"/>
      <c r="BS144" s="311"/>
      <c r="BT144" s="311"/>
      <c r="BU144" s="311"/>
      <c r="BV144" s="311"/>
      <c r="BW144" s="312"/>
      <c r="BX144" s="311"/>
      <c r="BY144" s="311"/>
      <c r="BZ144" s="311"/>
      <c r="CA144" s="311"/>
      <c r="CB144" s="312"/>
      <c r="CC144" s="311"/>
      <c r="CD144" s="311"/>
      <c r="CE144" s="311"/>
      <c r="CF144" s="311"/>
      <c r="CG144" s="312"/>
      <c r="CH144" s="311"/>
      <c r="CI144" s="311"/>
      <c r="CJ144" s="311"/>
      <c r="CK144" s="312"/>
      <c r="CL144" s="311"/>
      <c r="CM144" s="311"/>
      <c r="CN144" s="313"/>
      <c r="CO144" s="308"/>
    </row>
    <row r="145" spans="1:93" s="263" customFormat="1" ht="39.950000000000003" customHeight="1" x14ac:dyDescent="0.2">
      <c r="A145" s="280">
        <v>88</v>
      </c>
      <c r="B145" s="265" t="s">
        <v>106</v>
      </c>
      <c r="C145" s="266"/>
      <c r="D145" s="267"/>
      <c r="E145" s="268"/>
      <c r="F145" s="267"/>
      <c r="G145" s="267"/>
      <c r="H145" s="267"/>
      <c r="I145" s="267"/>
      <c r="J145" s="268"/>
      <c r="K145" s="267"/>
      <c r="L145" s="267"/>
      <c r="M145" s="267"/>
      <c r="N145" s="267"/>
      <c r="O145" s="268"/>
      <c r="P145" s="267"/>
      <c r="Q145" s="267"/>
      <c r="R145" s="267"/>
      <c r="S145" s="267"/>
      <c r="T145" s="268"/>
      <c r="U145" s="267"/>
      <c r="V145" s="267"/>
      <c r="W145" s="267"/>
      <c r="X145" s="267"/>
      <c r="Y145" s="268"/>
      <c r="Z145" s="267"/>
      <c r="AA145" s="267"/>
      <c r="AB145" s="267"/>
      <c r="AC145" s="268"/>
      <c r="AD145" s="267"/>
      <c r="AE145" s="267"/>
      <c r="AF145" s="269"/>
      <c r="AG145" s="277"/>
      <c r="AH145" s="267"/>
      <c r="AI145" s="268"/>
      <c r="AJ145" s="267"/>
      <c r="AK145" s="267"/>
      <c r="AL145" s="267"/>
      <c r="AM145" s="267"/>
      <c r="AN145" s="268"/>
      <c r="AO145" s="267"/>
      <c r="AP145" s="267"/>
      <c r="AQ145" s="267"/>
      <c r="AR145" s="267"/>
      <c r="AS145" s="268"/>
      <c r="AT145" s="267"/>
      <c r="AU145" s="267"/>
      <c r="AV145" s="267"/>
      <c r="AW145" s="267"/>
      <c r="AX145" s="268"/>
      <c r="AY145" s="267"/>
      <c r="AZ145" s="267"/>
      <c r="BA145" s="267"/>
      <c r="BB145" s="267"/>
      <c r="BC145" s="268"/>
      <c r="BD145" s="267"/>
      <c r="BE145" s="267"/>
      <c r="BF145" s="267"/>
      <c r="BG145" s="268"/>
      <c r="BH145" s="267"/>
      <c r="BI145" s="267"/>
      <c r="BJ145" s="269"/>
      <c r="BK145" s="266"/>
      <c r="BL145" s="267"/>
      <c r="BM145" s="268"/>
      <c r="BN145" s="267"/>
      <c r="BO145" s="267"/>
      <c r="BP145" s="267"/>
      <c r="BQ145" s="267"/>
      <c r="BR145" s="268"/>
      <c r="BS145" s="267"/>
      <c r="BT145" s="267"/>
      <c r="BU145" s="267"/>
      <c r="BV145" s="267"/>
      <c r="BW145" s="268"/>
      <c r="BX145" s="267"/>
      <c r="BY145" s="267"/>
      <c r="BZ145" s="267"/>
      <c r="CA145" s="267"/>
      <c r="CB145" s="268"/>
      <c r="CC145" s="267"/>
      <c r="CD145" s="267"/>
      <c r="CE145" s="267"/>
      <c r="CF145" s="267"/>
      <c r="CG145" s="268"/>
      <c r="CH145" s="267"/>
      <c r="CI145" s="267"/>
      <c r="CJ145" s="267"/>
      <c r="CK145" s="268"/>
      <c r="CL145" s="267"/>
      <c r="CM145" s="267"/>
      <c r="CN145" s="269"/>
      <c r="CO145" s="270"/>
    </row>
    <row r="146" spans="1:93" s="263" customFormat="1" ht="39.950000000000003" customHeight="1" x14ac:dyDescent="0.2">
      <c r="A146" s="280">
        <v>89</v>
      </c>
      <c r="B146" s="271" t="s">
        <v>107</v>
      </c>
      <c r="C146" s="272"/>
      <c r="D146" s="273"/>
      <c r="E146" s="274"/>
      <c r="F146" s="273"/>
      <c r="G146" s="273"/>
      <c r="H146" s="273"/>
      <c r="I146" s="273"/>
      <c r="J146" s="274"/>
      <c r="K146" s="273"/>
      <c r="L146" s="273"/>
      <c r="M146" s="273"/>
      <c r="N146" s="273"/>
      <c r="O146" s="274"/>
      <c r="P146" s="273"/>
      <c r="Q146" s="273"/>
      <c r="R146" s="273"/>
      <c r="S146" s="273"/>
      <c r="T146" s="274"/>
      <c r="U146" s="273"/>
      <c r="V146" s="273"/>
      <c r="W146" s="273"/>
      <c r="X146" s="273"/>
      <c r="Y146" s="274"/>
      <c r="Z146" s="273"/>
      <c r="AA146" s="273"/>
      <c r="AB146" s="273"/>
      <c r="AC146" s="274"/>
      <c r="AD146" s="273"/>
      <c r="AE146" s="273"/>
      <c r="AF146" s="275"/>
      <c r="AG146" s="276"/>
      <c r="AH146" s="273"/>
      <c r="AI146" s="274"/>
      <c r="AJ146" s="273"/>
      <c r="AK146" s="273"/>
      <c r="AL146" s="273"/>
      <c r="AM146" s="273"/>
      <c r="AN146" s="274"/>
      <c r="AO146" s="273"/>
      <c r="AP146" s="273"/>
      <c r="AQ146" s="273"/>
      <c r="AR146" s="273"/>
      <c r="AS146" s="274"/>
      <c r="AT146" s="273"/>
      <c r="AU146" s="273"/>
      <c r="AV146" s="273"/>
      <c r="AW146" s="273"/>
      <c r="AX146" s="274"/>
      <c r="AY146" s="273"/>
      <c r="AZ146" s="273"/>
      <c r="BA146" s="273"/>
      <c r="BB146" s="273"/>
      <c r="BC146" s="274"/>
      <c r="BD146" s="273"/>
      <c r="BE146" s="273"/>
      <c r="BF146" s="273"/>
      <c r="BG146" s="274"/>
      <c r="BH146" s="273"/>
      <c r="BI146" s="273"/>
      <c r="BJ146" s="275"/>
      <c r="BK146" s="272"/>
      <c r="BL146" s="273"/>
      <c r="BM146" s="274"/>
      <c r="BN146" s="273"/>
      <c r="BO146" s="273"/>
      <c r="BP146" s="273"/>
      <c r="BQ146" s="273"/>
      <c r="BR146" s="274"/>
      <c r="BS146" s="273"/>
      <c r="BT146" s="273"/>
      <c r="BU146" s="273"/>
      <c r="BV146" s="273"/>
      <c r="BW146" s="274"/>
      <c r="BX146" s="273"/>
      <c r="BY146" s="273"/>
      <c r="BZ146" s="273"/>
      <c r="CA146" s="273"/>
      <c r="CB146" s="274"/>
      <c r="CC146" s="273"/>
      <c r="CD146" s="273"/>
      <c r="CE146" s="273"/>
      <c r="CF146" s="273"/>
      <c r="CG146" s="274"/>
      <c r="CH146" s="273"/>
      <c r="CI146" s="273"/>
      <c r="CJ146" s="273"/>
      <c r="CK146" s="274"/>
      <c r="CL146" s="273"/>
      <c r="CM146" s="273"/>
      <c r="CN146" s="275"/>
      <c r="CO146" s="270"/>
    </row>
    <row r="147" spans="1:93" s="263" customFormat="1" ht="33" hidden="1" customHeight="1" x14ac:dyDescent="0.2">
      <c r="A147" s="280"/>
      <c r="B147" s="292" t="s">
        <v>108</v>
      </c>
      <c r="C147" s="272"/>
      <c r="D147" s="272"/>
      <c r="E147" s="272"/>
      <c r="F147" s="272"/>
      <c r="G147" s="272"/>
      <c r="H147" s="272"/>
      <c r="I147" s="272"/>
      <c r="J147" s="272"/>
      <c r="K147" s="272"/>
      <c r="L147" s="272"/>
      <c r="M147" s="272"/>
      <c r="N147" s="272"/>
      <c r="O147" s="272"/>
      <c r="P147" s="272"/>
      <c r="Q147" s="272"/>
      <c r="R147" s="272"/>
      <c r="S147" s="272"/>
      <c r="T147" s="272"/>
      <c r="U147" s="272"/>
      <c r="V147" s="272"/>
      <c r="W147" s="272"/>
      <c r="X147" s="272"/>
      <c r="Y147" s="272"/>
      <c r="Z147" s="272"/>
      <c r="AA147" s="272"/>
      <c r="AB147" s="272"/>
      <c r="AC147" s="272"/>
      <c r="AD147" s="272"/>
      <c r="AE147" s="272"/>
      <c r="AF147" s="272"/>
      <c r="AG147" s="272"/>
      <c r="AH147" s="272"/>
      <c r="AI147" s="272"/>
      <c r="AJ147" s="272"/>
      <c r="AK147" s="272"/>
      <c r="AL147" s="272"/>
      <c r="AM147" s="272"/>
      <c r="AN147" s="272"/>
      <c r="AO147" s="272"/>
      <c r="AP147" s="272"/>
      <c r="AQ147" s="272"/>
      <c r="AR147" s="272"/>
      <c r="AS147" s="272"/>
      <c r="AT147" s="272"/>
      <c r="AU147" s="272"/>
      <c r="AV147" s="272"/>
      <c r="AW147" s="272"/>
      <c r="AX147" s="272"/>
      <c r="AY147" s="272"/>
      <c r="AZ147" s="272"/>
      <c r="BA147" s="272"/>
      <c r="BB147" s="272"/>
      <c r="BC147" s="272"/>
      <c r="BD147" s="272"/>
      <c r="BE147" s="272"/>
      <c r="BF147" s="272"/>
      <c r="BG147" s="272"/>
      <c r="BH147" s="272"/>
      <c r="BI147" s="272"/>
      <c r="BJ147" s="272"/>
      <c r="BK147" s="272"/>
      <c r="BL147" s="272"/>
      <c r="BM147" s="272"/>
      <c r="BN147" s="272"/>
      <c r="BO147" s="272"/>
      <c r="BP147" s="272"/>
      <c r="BQ147" s="272"/>
      <c r="BR147" s="272"/>
      <c r="BS147" s="272"/>
      <c r="BT147" s="272"/>
      <c r="BU147" s="272"/>
      <c r="BV147" s="272"/>
      <c r="BW147" s="272"/>
      <c r="BX147" s="272"/>
      <c r="BY147" s="272"/>
      <c r="BZ147" s="272"/>
      <c r="CA147" s="272"/>
      <c r="CB147" s="272"/>
      <c r="CC147" s="272"/>
      <c r="CD147" s="272"/>
      <c r="CE147" s="272"/>
      <c r="CF147" s="272"/>
      <c r="CG147" s="272"/>
      <c r="CH147" s="272"/>
      <c r="CI147" s="272"/>
      <c r="CJ147" s="272"/>
      <c r="CK147" s="272"/>
      <c r="CL147" s="272"/>
      <c r="CM147" s="272"/>
      <c r="CN147" s="272"/>
      <c r="CO147" s="270"/>
    </row>
    <row r="148" spans="1:93" s="263" customFormat="1" ht="39.950000000000003" hidden="1" customHeight="1" x14ac:dyDescent="0.2">
      <c r="A148" s="280">
        <v>89</v>
      </c>
      <c r="B148" s="271" t="s">
        <v>109</v>
      </c>
      <c r="C148" s="272"/>
      <c r="D148" s="273"/>
      <c r="E148" s="274"/>
      <c r="F148" s="273"/>
      <c r="G148" s="273"/>
      <c r="H148" s="273"/>
      <c r="I148" s="273"/>
      <c r="J148" s="274"/>
      <c r="K148" s="273"/>
      <c r="L148" s="273"/>
      <c r="M148" s="273"/>
      <c r="N148" s="273"/>
      <c r="O148" s="274"/>
      <c r="P148" s="273"/>
      <c r="Q148" s="273"/>
      <c r="R148" s="273"/>
      <c r="S148" s="273"/>
      <c r="T148" s="274"/>
      <c r="U148" s="273"/>
      <c r="V148" s="273"/>
      <c r="W148" s="273"/>
      <c r="X148" s="273"/>
      <c r="Y148" s="274"/>
      <c r="Z148" s="273"/>
      <c r="AA148" s="273"/>
      <c r="AB148" s="273"/>
      <c r="AC148" s="274"/>
      <c r="AD148" s="273"/>
      <c r="AE148" s="273"/>
      <c r="AF148" s="275"/>
      <c r="AG148" s="276"/>
      <c r="AH148" s="273"/>
      <c r="AI148" s="274"/>
      <c r="AJ148" s="273"/>
      <c r="AK148" s="273"/>
      <c r="AL148" s="273"/>
      <c r="AM148" s="273"/>
      <c r="AN148" s="274"/>
      <c r="AO148" s="273"/>
      <c r="AP148" s="273"/>
      <c r="AQ148" s="273"/>
      <c r="AR148" s="273"/>
      <c r="AS148" s="274"/>
      <c r="AT148" s="273"/>
      <c r="AU148" s="273"/>
      <c r="AV148" s="273"/>
      <c r="AW148" s="273"/>
      <c r="AX148" s="274"/>
      <c r="AY148" s="273"/>
      <c r="AZ148" s="273"/>
      <c r="BA148" s="273"/>
      <c r="BB148" s="273"/>
      <c r="BC148" s="274"/>
      <c r="BD148" s="273"/>
      <c r="BE148" s="273"/>
      <c r="BF148" s="273"/>
      <c r="BG148" s="274"/>
      <c r="BH148" s="273"/>
      <c r="BI148" s="273"/>
      <c r="BJ148" s="275"/>
      <c r="BK148" s="272"/>
      <c r="BL148" s="273"/>
      <c r="BM148" s="274"/>
      <c r="BN148" s="273"/>
      <c r="BO148" s="273"/>
      <c r="BP148" s="273"/>
      <c r="BQ148" s="273"/>
      <c r="BR148" s="274"/>
      <c r="BS148" s="273"/>
      <c r="BT148" s="273"/>
      <c r="BU148" s="273"/>
      <c r="BV148" s="273"/>
      <c r="BW148" s="274"/>
      <c r="BX148" s="273"/>
      <c r="BY148" s="273"/>
      <c r="BZ148" s="273"/>
      <c r="CA148" s="273"/>
      <c r="CB148" s="274"/>
      <c r="CC148" s="273"/>
      <c r="CD148" s="273"/>
      <c r="CE148" s="273"/>
      <c r="CF148" s="273"/>
      <c r="CG148" s="274"/>
      <c r="CH148" s="273"/>
      <c r="CI148" s="273"/>
      <c r="CJ148" s="273"/>
      <c r="CK148" s="274"/>
      <c r="CL148" s="273"/>
      <c r="CM148" s="273"/>
      <c r="CN148" s="275"/>
      <c r="CO148" s="270"/>
    </row>
    <row r="149" spans="1:93" s="263" customFormat="1" ht="39.950000000000003" hidden="1" customHeight="1" x14ac:dyDescent="0.2">
      <c r="A149" s="280">
        <v>90</v>
      </c>
      <c r="B149" s="271" t="s">
        <v>110</v>
      </c>
      <c r="C149" s="272"/>
      <c r="D149" s="273"/>
      <c r="E149" s="274"/>
      <c r="F149" s="273"/>
      <c r="G149" s="273"/>
      <c r="H149" s="273"/>
      <c r="I149" s="273"/>
      <c r="J149" s="274"/>
      <c r="K149" s="273"/>
      <c r="L149" s="273"/>
      <c r="M149" s="273"/>
      <c r="N149" s="273"/>
      <c r="O149" s="274"/>
      <c r="P149" s="273"/>
      <c r="Q149" s="273"/>
      <c r="R149" s="273"/>
      <c r="S149" s="273"/>
      <c r="T149" s="274"/>
      <c r="U149" s="273"/>
      <c r="V149" s="273"/>
      <c r="W149" s="273"/>
      <c r="X149" s="273"/>
      <c r="Y149" s="274"/>
      <c r="Z149" s="273"/>
      <c r="AA149" s="273"/>
      <c r="AB149" s="273"/>
      <c r="AC149" s="274"/>
      <c r="AD149" s="273"/>
      <c r="AE149" s="273"/>
      <c r="AF149" s="275"/>
      <c r="AG149" s="276"/>
      <c r="AH149" s="273"/>
      <c r="AI149" s="274"/>
      <c r="AJ149" s="273"/>
      <c r="AK149" s="273"/>
      <c r="AL149" s="273"/>
      <c r="AM149" s="273"/>
      <c r="AN149" s="274"/>
      <c r="AO149" s="273"/>
      <c r="AP149" s="273"/>
      <c r="AQ149" s="273"/>
      <c r="AR149" s="273"/>
      <c r="AS149" s="274"/>
      <c r="AT149" s="273"/>
      <c r="AU149" s="273"/>
      <c r="AV149" s="273"/>
      <c r="AW149" s="273"/>
      <c r="AX149" s="274"/>
      <c r="AY149" s="273"/>
      <c r="AZ149" s="273"/>
      <c r="BA149" s="273"/>
      <c r="BB149" s="273"/>
      <c r="BC149" s="274"/>
      <c r="BD149" s="273"/>
      <c r="BE149" s="273"/>
      <c r="BF149" s="273"/>
      <c r="BG149" s="274"/>
      <c r="BH149" s="273"/>
      <c r="BI149" s="273"/>
      <c r="BJ149" s="275"/>
      <c r="BK149" s="272"/>
      <c r="BL149" s="273"/>
      <c r="BM149" s="274"/>
      <c r="BN149" s="273"/>
      <c r="BO149" s="273"/>
      <c r="BP149" s="273"/>
      <c r="BQ149" s="273"/>
      <c r="BR149" s="274"/>
      <c r="BS149" s="273"/>
      <c r="BT149" s="273"/>
      <c r="BU149" s="273"/>
      <c r="BV149" s="273"/>
      <c r="BW149" s="274"/>
      <c r="BX149" s="273"/>
      <c r="BY149" s="273"/>
      <c r="BZ149" s="273"/>
      <c r="CA149" s="273"/>
      <c r="CB149" s="274"/>
      <c r="CC149" s="273"/>
      <c r="CD149" s="273"/>
      <c r="CE149" s="273"/>
      <c r="CF149" s="273"/>
      <c r="CG149" s="274"/>
      <c r="CH149" s="273"/>
      <c r="CI149" s="273"/>
      <c r="CJ149" s="273"/>
      <c r="CK149" s="274"/>
      <c r="CL149" s="273"/>
      <c r="CM149" s="273"/>
      <c r="CN149" s="275"/>
      <c r="CO149" s="270"/>
    </row>
    <row r="150" spans="1:93" s="263" customFormat="1" ht="39.950000000000003" hidden="1" customHeight="1" x14ac:dyDescent="0.2">
      <c r="A150" s="264">
        <v>91</v>
      </c>
      <c r="B150" s="271" t="s">
        <v>111</v>
      </c>
      <c r="C150" s="272"/>
      <c r="D150" s="273"/>
      <c r="E150" s="274"/>
      <c r="F150" s="273"/>
      <c r="G150" s="273"/>
      <c r="H150" s="273"/>
      <c r="I150" s="273"/>
      <c r="J150" s="274"/>
      <c r="K150" s="273"/>
      <c r="L150" s="273"/>
      <c r="M150" s="273"/>
      <c r="N150" s="273"/>
      <c r="O150" s="274"/>
      <c r="P150" s="273"/>
      <c r="Q150" s="273"/>
      <c r="R150" s="273"/>
      <c r="S150" s="273"/>
      <c r="T150" s="274"/>
      <c r="U150" s="273"/>
      <c r="V150" s="273"/>
      <c r="W150" s="273"/>
      <c r="X150" s="273"/>
      <c r="Y150" s="274"/>
      <c r="Z150" s="273"/>
      <c r="AA150" s="273"/>
      <c r="AB150" s="273"/>
      <c r="AC150" s="274"/>
      <c r="AD150" s="273"/>
      <c r="AE150" s="273"/>
      <c r="AF150" s="275"/>
      <c r="AG150" s="276"/>
      <c r="AH150" s="273"/>
      <c r="AI150" s="274"/>
      <c r="AJ150" s="273"/>
      <c r="AK150" s="273"/>
      <c r="AL150" s="273"/>
      <c r="AM150" s="273"/>
      <c r="AN150" s="274"/>
      <c r="AO150" s="273"/>
      <c r="AP150" s="273"/>
      <c r="AQ150" s="273"/>
      <c r="AR150" s="273"/>
      <c r="AS150" s="274"/>
      <c r="AT150" s="273"/>
      <c r="AU150" s="273"/>
      <c r="AV150" s="273"/>
      <c r="AW150" s="273"/>
      <c r="AX150" s="274"/>
      <c r="AY150" s="273"/>
      <c r="AZ150" s="273"/>
      <c r="BA150" s="273"/>
      <c r="BB150" s="273"/>
      <c r="BC150" s="274"/>
      <c r="BD150" s="273"/>
      <c r="BE150" s="273"/>
      <c r="BF150" s="273"/>
      <c r="BG150" s="274"/>
      <c r="BH150" s="273"/>
      <c r="BI150" s="273"/>
      <c r="BJ150" s="275"/>
      <c r="BK150" s="272"/>
      <c r="BL150" s="273"/>
      <c r="BM150" s="274"/>
      <c r="BN150" s="273"/>
      <c r="BO150" s="273"/>
      <c r="BP150" s="273"/>
      <c r="BQ150" s="273"/>
      <c r="BR150" s="274"/>
      <c r="BS150" s="273"/>
      <c r="BT150" s="273"/>
      <c r="BU150" s="273"/>
      <c r="BV150" s="273"/>
      <c r="BW150" s="274"/>
      <c r="BX150" s="273"/>
      <c r="BY150" s="273"/>
      <c r="BZ150" s="273"/>
      <c r="CA150" s="273"/>
      <c r="CB150" s="274"/>
      <c r="CC150" s="273"/>
      <c r="CD150" s="273"/>
      <c r="CE150" s="273"/>
      <c r="CF150" s="273"/>
      <c r="CG150" s="274"/>
      <c r="CH150" s="273"/>
      <c r="CI150" s="273"/>
      <c r="CJ150" s="273"/>
      <c r="CK150" s="274"/>
      <c r="CL150" s="273"/>
      <c r="CM150" s="273"/>
      <c r="CN150" s="275"/>
      <c r="CO150" s="270"/>
    </row>
    <row r="151" spans="1:93" s="263" customFormat="1" ht="39.950000000000003" hidden="1" customHeight="1" x14ac:dyDescent="0.2">
      <c r="A151" s="264">
        <v>92</v>
      </c>
      <c r="B151" s="271" t="s">
        <v>112</v>
      </c>
      <c r="C151" s="272"/>
      <c r="D151" s="273"/>
      <c r="E151" s="274"/>
      <c r="F151" s="273"/>
      <c r="G151" s="273"/>
      <c r="H151" s="273"/>
      <c r="I151" s="273"/>
      <c r="J151" s="274"/>
      <c r="K151" s="273"/>
      <c r="L151" s="273"/>
      <c r="M151" s="273"/>
      <c r="N151" s="273"/>
      <c r="O151" s="274"/>
      <c r="P151" s="273"/>
      <c r="Q151" s="273"/>
      <c r="R151" s="273"/>
      <c r="S151" s="273"/>
      <c r="T151" s="274"/>
      <c r="U151" s="273"/>
      <c r="V151" s="273"/>
      <c r="W151" s="273"/>
      <c r="X151" s="273"/>
      <c r="Y151" s="274"/>
      <c r="Z151" s="273"/>
      <c r="AA151" s="273"/>
      <c r="AB151" s="273"/>
      <c r="AC151" s="274"/>
      <c r="AD151" s="273"/>
      <c r="AE151" s="273"/>
      <c r="AF151" s="275"/>
      <c r="AG151" s="276"/>
      <c r="AH151" s="273"/>
      <c r="AI151" s="274"/>
      <c r="AJ151" s="273"/>
      <c r="AK151" s="273"/>
      <c r="AL151" s="273"/>
      <c r="AM151" s="273"/>
      <c r="AN151" s="274"/>
      <c r="AO151" s="273"/>
      <c r="AP151" s="273"/>
      <c r="AQ151" s="273"/>
      <c r="AR151" s="273"/>
      <c r="AS151" s="274"/>
      <c r="AT151" s="273"/>
      <c r="AU151" s="273"/>
      <c r="AV151" s="273"/>
      <c r="AW151" s="273"/>
      <c r="AX151" s="274"/>
      <c r="AY151" s="273"/>
      <c r="AZ151" s="273"/>
      <c r="BA151" s="273"/>
      <c r="BB151" s="273"/>
      <c r="BC151" s="274"/>
      <c r="BD151" s="273"/>
      <c r="BE151" s="273"/>
      <c r="BF151" s="273"/>
      <c r="BG151" s="274"/>
      <c r="BH151" s="273"/>
      <c r="BI151" s="273"/>
      <c r="BJ151" s="275"/>
      <c r="BK151" s="272"/>
      <c r="BL151" s="273"/>
      <c r="BM151" s="274"/>
      <c r="BN151" s="273"/>
      <c r="BO151" s="273"/>
      <c r="BP151" s="273"/>
      <c r="BQ151" s="273"/>
      <c r="BR151" s="274"/>
      <c r="BS151" s="273"/>
      <c r="BT151" s="273"/>
      <c r="BU151" s="273"/>
      <c r="BV151" s="273"/>
      <c r="BW151" s="274"/>
      <c r="BX151" s="273"/>
      <c r="BY151" s="273"/>
      <c r="BZ151" s="273"/>
      <c r="CA151" s="273"/>
      <c r="CB151" s="274"/>
      <c r="CC151" s="273"/>
      <c r="CD151" s="273"/>
      <c r="CE151" s="273"/>
      <c r="CF151" s="273"/>
      <c r="CG151" s="274"/>
      <c r="CH151" s="273"/>
      <c r="CI151" s="273"/>
      <c r="CJ151" s="273"/>
      <c r="CK151" s="274"/>
      <c r="CL151" s="273"/>
      <c r="CM151" s="273"/>
      <c r="CN151" s="275"/>
      <c r="CO151" s="270"/>
    </row>
    <row r="152" spans="1:93" s="263" customFormat="1" ht="39.950000000000003" hidden="1" customHeight="1" x14ac:dyDescent="0.2">
      <c r="A152" s="264">
        <v>93</v>
      </c>
      <c r="B152" s="271" t="s">
        <v>113</v>
      </c>
      <c r="C152" s="272"/>
      <c r="D152" s="273"/>
      <c r="E152" s="274"/>
      <c r="F152" s="273"/>
      <c r="G152" s="273"/>
      <c r="H152" s="273"/>
      <c r="I152" s="273"/>
      <c r="J152" s="274"/>
      <c r="K152" s="273"/>
      <c r="L152" s="273"/>
      <c r="M152" s="273"/>
      <c r="N152" s="273"/>
      <c r="O152" s="274"/>
      <c r="P152" s="273"/>
      <c r="Q152" s="273"/>
      <c r="R152" s="273"/>
      <c r="S152" s="273"/>
      <c r="T152" s="274"/>
      <c r="U152" s="273"/>
      <c r="V152" s="273"/>
      <c r="W152" s="273"/>
      <c r="X152" s="273"/>
      <c r="Y152" s="274"/>
      <c r="Z152" s="273"/>
      <c r="AA152" s="273"/>
      <c r="AB152" s="273"/>
      <c r="AC152" s="274"/>
      <c r="AD152" s="273"/>
      <c r="AE152" s="273"/>
      <c r="AF152" s="275"/>
      <c r="AG152" s="276"/>
      <c r="AH152" s="273"/>
      <c r="AI152" s="274"/>
      <c r="AJ152" s="273"/>
      <c r="AK152" s="273"/>
      <c r="AL152" s="273"/>
      <c r="AM152" s="273"/>
      <c r="AN152" s="274"/>
      <c r="AO152" s="273"/>
      <c r="AP152" s="273"/>
      <c r="AQ152" s="273"/>
      <c r="AR152" s="273"/>
      <c r="AS152" s="274"/>
      <c r="AT152" s="273"/>
      <c r="AU152" s="273"/>
      <c r="AV152" s="273"/>
      <c r="AW152" s="273"/>
      <c r="AX152" s="274"/>
      <c r="AY152" s="273"/>
      <c r="AZ152" s="273"/>
      <c r="BA152" s="273"/>
      <c r="BB152" s="273"/>
      <c r="BC152" s="274"/>
      <c r="BD152" s="273"/>
      <c r="BE152" s="273"/>
      <c r="BF152" s="273"/>
      <c r="BG152" s="274"/>
      <c r="BH152" s="273"/>
      <c r="BI152" s="273"/>
      <c r="BJ152" s="275"/>
      <c r="BK152" s="272"/>
      <c r="BL152" s="273"/>
      <c r="BM152" s="274"/>
      <c r="BN152" s="273"/>
      <c r="BO152" s="273"/>
      <c r="BP152" s="273"/>
      <c r="BQ152" s="273"/>
      <c r="BR152" s="274"/>
      <c r="BS152" s="273"/>
      <c r="BT152" s="273"/>
      <c r="BU152" s="273"/>
      <c r="BV152" s="273"/>
      <c r="BW152" s="274"/>
      <c r="BX152" s="273"/>
      <c r="BY152" s="273"/>
      <c r="BZ152" s="273"/>
      <c r="CA152" s="273"/>
      <c r="CB152" s="274"/>
      <c r="CC152" s="273"/>
      <c r="CD152" s="273"/>
      <c r="CE152" s="273"/>
      <c r="CF152" s="273"/>
      <c r="CG152" s="274"/>
      <c r="CH152" s="273"/>
      <c r="CI152" s="273"/>
      <c r="CJ152" s="273"/>
      <c r="CK152" s="274"/>
      <c r="CL152" s="273"/>
      <c r="CM152" s="273"/>
      <c r="CN152" s="275"/>
      <c r="CO152" s="270"/>
    </row>
    <row r="153" spans="1:93" s="1" customFormat="1" x14ac:dyDescent="0.2">
      <c r="B153" s="299"/>
      <c r="C153" s="354"/>
      <c r="D153" s="354"/>
      <c r="E153" s="296"/>
      <c r="F153" s="296"/>
      <c r="G153" s="296"/>
      <c r="H153" s="296"/>
      <c r="I153" s="296"/>
      <c r="J153" s="296"/>
      <c r="K153" s="296"/>
      <c r="L153" s="296"/>
      <c r="M153" s="296"/>
      <c r="N153" s="296"/>
      <c r="O153" s="296"/>
      <c r="P153" s="296"/>
      <c r="Q153" s="296"/>
      <c r="R153" s="296"/>
      <c r="S153" s="296"/>
      <c r="T153" s="296"/>
      <c r="U153" s="296"/>
      <c r="V153" s="296"/>
      <c r="W153" s="296"/>
      <c r="X153" s="296"/>
      <c r="Y153" s="296"/>
      <c r="Z153" s="296"/>
      <c r="AA153" s="296"/>
      <c r="AB153" s="296"/>
      <c r="AC153" s="296"/>
      <c r="AD153" s="296"/>
      <c r="AE153" s="296"/>
      <c r="AF153" s="296"/>
      <c r="AG153" s="296"/>
      <c r="AH153" s="296"/>
      <c r="AI153" s="296"/>
      <c r="AJ153" s="296"/>
      <c r="AK153" s="296"/>
      <c r="AL153" s="296"/>
      <c r="AM153" s="296"/>
      <c r="AN153" s="296"/>
      <c r="AO153" s="296"/>
      <c r="AP153" s="296"/>
      <c r="AQ153" s="296"/>
      <c r="AR153" s="296"/>
      <c r="AS153" s="296"/>
      <c r="AT153" s="296"/>
      <c r="AU153" s="296"/>
      <c r="AV153" s="296"/>
      <c r="AW153" s="296"/>
      <c r="AX153" s="296"/>
      <c r="AY153" s="296"/>
      <c r="AZ153" s="296"/>
      <c r="BA153" s="296"/>
      <c r="BB153" s="296"/>
      <c r="BC153" s="296"/>
      <c r="BD153" s="296"/>
      <c r="BE153" s="296"/>
      <c r="BF153" s="296"/>
      <c r="BG153" s="296"/>
      <c r="BH153" s="296"/>
      <c r="BI153" s="296"/>
      <c r="BJ153" s="296"/>
      <c r="BK153" s="354"/>
      <c r="BL153" s="354"/>
      <c r="BM153" s="296"/>
      <c r="BN153" s="296"/>
      <c r="BO153" s="296"/>
      <c r="BP153" s="296"/>
      <c r="BQ153" s="296"/>
      <c r="BR153" s="296"/>
      <c r="BS153" s="296"/>
      <c r="BT153" s="296"/>
      <c r="BU153" s="296"/>
      <c r="BV153" s="296"/>
      <c r="BW153" s="296"/>
      <c r="BX153" s="296"/>
      <c r="BY153" s="296"/>
      <c r="BZ153" s="296"/>
      <c r="CA153" s="296"/>
      <c r="CB153" s="296"/>
      <c r="CC153" s="296"/>
      <c r="CD153" s="296"/>
      <c r="CE153" s="296"/>
      <c r="CF153" s="296"/>
      <c r="CG153" s="296"/>
      <c r="CH153" s="296"/>
      <c r="CI153" s="296"/>
      <c r="CJ153" s="296"/>
      <c r="CK153" s="296"/>
      <c r="CL153" s="296"/>
      <c r="CM153" s="296"/>
      <c r="CN153" s="296"/>
    </row>
    <row r="154" spans="1:93" ht="42" customHeight="1" x14ac:dyDescent="0.2">
      <c r="B154" s="265" t="s">
        <v>151</v>
      </c>
      <c r="C154" s="266"/>
      <c r="D154" s="267"/>
      <c r="E154" s="268"/>
      <c r="F154" s="267"/>
      <c r="G154" s="267"/>
      <c r="H154" s="267"/>
      <c r="I154" s="267"/>
      <c r="J154" s="268"/>
      <c r="K154" s="267"/>
      <c r="L154" s="267"/>
      <c r="M154" s="267"/>
      <c r="N154" s="267"/>
      <c r="O154" s="268"/>
      <c r="P154" s="267"/>
      <c r="Q154" s="267"/>
      <c r="R154" s="267"/>
      <c r="S154" s="267"/>
      <c r="T154" s="268"/>
      <c r="U154" s="267"/>
      <c r="V154" s="267"/>
      <c r="W154" s="267"/>
      <c r="X154" s="267"/>
      <c r="Y154" s="268"/>
      <c r="Z154" s="267"/>
      <c r="AA154" s="267"/>
      <c r="AB154" s="267"/>
      <c r="AC154" s="268"/>
      <c r="AD154" s="267"/>
      <c r="AE154" s="267"/>
      <c r="AF154" s="269"/>
      <c r="AG154" s="277"/>
      <c r="AH154" s="267"/>
      <c r="AI154" s="268"/>
      <c r="AJ154" s="267"/>
      <c r="AK154" s="267"/>
      <c r="AL154" s="267"/>
      <c r="AM154" s="267"/>
      <c r="AN154" s="268"/>
      <c r="AO154" s="267"/>
      <c r="AP154" s="267"/>
      <c r="AQ154" s="267"/>
      <c r="AR154" s="267"/>
      <c r="AS154" s="268"/>
      <c r="AT154" s="267"/>
      <c r="AU154" s="267"/>
      <c r="AV154" s="267"/>
      <c r="AW154" s="267"/>
      <c r="AX154" s="268"/>
      <c r="AY154" s="267"/>
      <c r="AZ154" s="267"/>
      <c r="BA154" s="267"/>
      <c r="BB154" s="267"/>
      <c r="BC154" s="268"/>
      <c r="BD154" s="267"/>
      <c r="BE154" s="267"/>
      <c r="BF154" s="267"/>
      <c r="BG154" s="268"/>
      <c r="BH154" s="267"/>
      <c r="BI154" s="267"/>
      <c r="BJ154" s="269"/>
      <c r="BK154" s="266"/>
      <c r="BL154" s="267"/>
      <c r="BM154" s="268"/>
      <c r="BN154" s="267"/>
      <c r="BO154" s="267"/>
      <c r="BP154" s="267"/>
      <c r="BQ154" s="267"/>
      <c r="BR154" s="268"/>
      <c r="BS154" s="267"/>
      <c r="BT154" s="267"/>
      <c r="BU154" s="267"/>
      <c r="BV154" s="267"/>
      <c r="BW154" s="268"/>
      <c r="BX154" s="267"/>
      <c r="BY154" s="267"/>
      <c r="BZ154" s="267"/>
      <c r="CA154" s="267"/>
      <c r="CB154" s="268"/>
      <c r="CC154" s="267"/>
      <c r="CD154" s="267"/>
      <c r="CE154" s="267"/>
      <c r="CF154" s="267"/>
      <c r="CG154" s="268"/>
      <c r="CH154" s="267"/>
      <c r="CI154" s="267"/>
      <c r="CJ154" s="267"/>
      <c r="CK154" s="268"/>
      <c r="CL154" s="267"/>
      <c r="CM154" s="267"/>
      <c r="CN154" s="269"/>
    </row>
    <row r="155" spans="1:93" ht="29.25" customHeight="1" x14ac:dyDescent="0.2">
      <c r="A155" s="293" t="s">
        <v>203</v>
      </c>
      <c r="B155" s="294"/>
      <c r="C155" s="254"/>
      <c r="D155" s="254"/>
      <c r="E155" s="254"/>
      <c r="F155" s="254"/>
      <c r="G155" s="254"/>
      <c r="H155" s="254"/>
      <c r="I155" s="254"/>
      <c r="J155" s="254"/>
      <c r="K155" s="254"/>
      <c r="L155" s="254"/>
      <c r="M155" s="254"/>
      <c r="N155" s="254"/>
      <c r="O155" s="254"/>
      <c r="P155" s="254"/>
      <c r="Q155" s="254"/>
      <c r="R155" s="254"/>
      <c r="S155" s="254"/>
      <c r="T155" s="254"/>
      <c r="U155" s="254"/>
      <c r="V155" s="254"/>
      <c r="W155" s="254"/>
      <c r="X155" s="254"/>
      <c r="Y155" s="254"/>
      <c r="Z155" s="254"/>
      <c r="AA155" s="254"/>
      <c r="AB155" s="254"/>
      <c r="AC155" s="254"/>
      <c r="AD155" s="254"/>
      <c r="AE155" s="254"/>
      <c r="AF155" s="254"/>
      <c r="AG155" s="254"/>
      <c r="AH155" s="254"/>
      <c r="AI155" s="254"/>
      <c r="AJ155" s="254"/>
      <c r="AK155" s="254"/>
      <c r="AL155" s="254"/>
      <c r="AM155" s="254"/>
      <c r="AN155" s="254"/>
      <c r="AO155" s="254"/>
      <c r="AP155" s="254"/>
      <c r="AQ155" s="254"/>
      <c r="AR155" s="254"/>
      <c r="AS155" s="254"/>
      <c r="AT155" s="254"/>
      <c r="AU155" s="254"/>
      <c r="AV155" s="254"/>
      <c r="AW155" s="254"/>
      <c r="AX155" s="254"/>
      <c r="AY155" s="254"/>
      <c r="AZ155" s="254"/>
      <c r="BA155" s="254"/>
      <c r="BB155" s="254"/>
      <c r="BC155" s="254"/>
      <c r="BD155" s="254"/>
      <c r="BE155" s="254"/>
      <c r="BF155" s="254"/>
      <c r="BG155" s="254"/>
      <c r="BH155" s="254"/>
      <c r="BI155" s="254"/>
      <c r="BJ155" s="254"/>
      <c r="BK155" s="254"/>
      <c r="BL155" s="254"/>
      <c r="BM155" s="254"/>
      <c r="BN155" s="254"/>
      <c r="BO155" s="254"/>
      <c r="BP155" s="254"/>
      <c r="BQ155" s="254"/>
      <c r="BR155" s="254"/>
      <c r="BS155" s="254"/>
      <c r="BT155" s="254"/>
      <c r="BU155" s="254"/>
      <c r="BV155" s="254"/>
      <c r="BW155" s="254"/>
      <c r="BX155" s="254"/>
      <c r="BY155" s="254"/>
      <c r="BZ155" s="254"/>
      <c r="CA155" s="254"/>
      <c r="CB155" s="254"/>
      <c r="CC155" s="254"/>
      <c r="CD155" s="254"/>
      <c r="CE155" s="254"/>
      <c r="CF155" s="254"/>
      <c r="CG155" s="254"/>
      <c r="CH155" s="254"/>
      <c r="CI155" s="254"/>
      <c r="CJ155" s="254"/>
      <c r="CK155" s="254"/>
      <c r="CL155" s="254"/>
      <c r="CM155" s="254"/>
      <c r="CN155" s="254"/>
    </row>
    <row r="156" spans="1:93" ht="29.25" customHeight="1" x14ac:dyDescent="0.2">
      <c r="A156" s="293" t="s">
        <v>204</v>
      </c>
      <c r="B156" s="295"/>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4"/>
      <c r="AR156" s="254"/>
      <c r="AS156" s="254"/>
      <c r="AT156" s="254"/>
      <c r="AU156" s="254"/>
      <c r="AV156" s="254"/>
      <c r="AW156" s="254"/>
      <c r="AX156" s="254"/>
      <c r="AY156" s="254"/>
      <c r="AZ156" s="254"/>
      <c r="BA156" s="254"/>
      <c r="BB156" s="254"/>
      <c r="BC156" s="254"/>
      <c r="BD156" s="254"/>
      <c r="BE156" s="254"/>
      <c r="BF156" s="254"/>
      <c r="BG156" s="254"/>
      <c r="BH156" s="254"/>
      <c r="BI156" s="254"/>
      <c r="BJ156" s="254"/>
      <c r="BK156" s="254"/>
      <c r="BL156" s="254"/>
      <c r="BM156" s="254"/>
      <c r="BN156" s="254"/>
      <c r="BO156" s="254"/>
      <c r="BP156" s="254"/>
      <c r="BQ156" s="254"/>
      <c r="BR156" s="254"/>
      <c r="BS156" s="254"/>
      <c r="BT156" s="254"/>
      <c r="BU156" s="254"/>
      <c r="BV156" s="254"/>
      <c r="BW156" s="254"/>
      <c r="BX156" s="254"/>
      <c r="BY156" s="254"/>
      <c r="BZ156" s="254"/>
      <c r="CA156" s="254"/>
      <c r="CB156" s="254"/>
      <c r="CC156" s="254"/>
      <c r="CD156" s="254"/>
      <c r="CE156" s="254"/>
      <c r="CF156" s="254"/>
      <c r="CG156" s="254"/>
      <c r="CH156" s="254"/>
      <c r="CI156" s="254"/>
      <c r="CJ156" s="254"/>
      <c r="CK156" s="254"/>
      <c r="CL156" s="254"/>
      <c r="CM156" s="254"/>
      <c r="CN156" s="254"/>
    </row>
    <row r="157" spans="1:93" ht="29.25" customHeight="1" x14ac:dyDescent="0.2">
      <c r="A157" s="293" t="s">
        <v>205</v>
      </c>
      <c r="B157" s="295"/>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4"/>
      <c r="AL157" s="254"/>
      <c r="AM157" s="254"/>
      <c r="AN157" s="254"/>
      <c r="AO157" s="254"/>
      <c r="AP157" s="254"/>
      <c r="AQ157" s="254"/>
      <c r="AR157" s="254"/>
      <c r="AS157" s="254"/>
      <c r="AT157" s="254"/>
      <c r="AU157" s="254"/>
      <c r="AV157" s="254"/>
      <c r="AW157" s="254"/>
      <c r="AX157" s="254"/>
      <c r="AY157" s="254"/>
      <c r="AZ157" s="254"/>
      <c r="BA157" s="254"/>
      <c r="BB157" s="254"/>
      <c r="BC157" s="254"/>
      <c r="BD157" s="254"/>
      <c r="BE157" s="254"/>
      <c r="BF157" s="254"/>
      <c r="BG157" s="254"/>
      <c r="BH157" s="254"/>
      <c r="BI157" s="254"/>
      <c r="BJ157" s="254"/>
      <c r="BK157" s="254"/>
      <c r="BL157" s="254"/>
      <c r="BM157" s="254"/>
      <c r="BN157" s="254"/>
      <c r="BO157" s="254"/>
      <c r="BP157" s="254"/>
      <c r="BQ157" s="254"/>
      <c r="BR157" s="254"/>
      <c r="BS157" s="254"/>
      <c r="BT157" s="254"/>
      <c r="BU157" s="254"/>
      <c r="BV157" s="254"/>
      <c r="BW157" s="254"/>
      <c r="BX157" s="254"/>
      <c r="BY157" s="254"/>
      <c r="BZ157" s="254"/>
      <c r="CA157" s="254"/>
      <c r="CB157" s="254"/>
      <c r="CC157" s="254"/>
      <c r="CD157" s="254"/>
      <c r="CE157" s="254"/>
      <c r="CF157" s="254"/>
      <c r="CG157" s="254"/>
      <c r="CH157" s="254"/>
      <c r="CI157" s="254"/>
      <c r="CJ157" s="254"/>
      <c r="CK157" s="254"/>
      <c r="CL157" s="254"/>
      <c r="CM157" s="254"/>
      <c r="CN157" s="254"/>
    </row>
    <row r="158" spans="1:93" ht="42" customHeight="1" x14ac:dyDescent="0.2">
      <c r="B158" s="265" t="s">
        <v>212</v>
      </c>
      <c r="C158" s="272"/>
      <c r="D158" s="273"/>
      <c r="E158" s="274"/>
      <c r="F158" s="273"/>
      <c r="G158" s="273"/>
      <c r="H158" s="273"/>
      <c r="I158" s="273"/>
      <c r="J158" s="274"/>
      <c r="K158" s="273"/>
      <c r="L158" s="273"/>
      <c r="M158" s="273"/>
      <c r="N158" s="273"/>
      <c r="O158" s="274"/>
      <c r="P158" s="273"/>
      <c r="Q158" s="273"/>
      <c r="R158" s="273"/>
      <c r="S158" s="273"/>
      <c r="T158" s="274"/>
      <c r="U158" s="273"/>
      <c r="V158" s="273"/>
      <c r="W158" s="273"/>
      <c r="X158" s="273"/>
      <c r="Y158" s="274"/>
      <c r="Z158" s="273"/>
      <c r="AA158" s="273"/>
      <c r="AB158" s="273"/>
      <c r="AC158" s="274"/>
      <c r="AD158" s="273"/>
      <c r="AE158" s="267"/>
      <c r="AF158" s="269"/>
      <c r="AG158" s="277"/>
      <c r="AH158" s="267"/>
      <c r="AI158" s="268"/>
      <c r="AJ158" s="267"/>
      <c r="AK158" s="267"/>
      <c r="AL158" s="267"/>
      <c r="AM158" s="267"/>
      <c r="AN158" s="268"/>
      <c r="AO158" s="267"/>
      <c r="AP158" s="267"/>
      <c r="AQ158" s="267"/>
      <c r="AR158" s="267"/>
      <c r="AS158" s="268"/>
      <c r="AT158" s="267"/>
      <c r="AU158" s="267"/>
      <c r="AV158" s="267"/>
      <c r="AW158" s="267"/>
      <c r="AX158" s="268"/>
      <c r="AY158" s="267"/>
      <c r="AZ158" s="267"/>
      <c r="BA158" s="267"/>
      <c r="BB158" s="267"/>
      <c r="BC158" s="268"/>
      <c r="BD158" s="267"/>
      <c r="BE158" s="267"/>
      <c r="BF158" s="267"/>
      <c r="BG158" s="268"/>
      <c r="BH158" s="267"/>
      <c r="BI158" s="267"/>
      <c r="BJ158" s="269"/>
      <c r="BK158" s="266"/>
      <c r="BL158" s="267"/>
      <c r="BM158" s="268"/>
      <c r="BN158" s="267"/>
      <c r="BO158" s="267"/>
      <c r="BP158" s="267"/>
      <c r="BQ158" s="267"/>
      <c r="BR158" s="268"/>
      <c r="BS158" s="267"/>
      <c r="BT158" s="267"/>
      <c r="BU158" s="267"/>
      <c r="BV158" s="267"/>
      <c r="BW158" s="268"/>
      <c r="BX158" s="267"/>
      <c r="BY158" s="267"/>
      <c r="BZ158" s="267"/>
      <c r="CA158" s="267"/>
      <c r="CB158" s="268"/>
      <c r="CC158" s="267"/>
      <c r="CD158" s="267"/>
      <c r="CE158" s="267"/>
      <c r="CF158" s="267"/>
      <c r="CG158" s="268"/>
      <c r="CH158" s="267"/>
      <c r="CI158" s="267"/>
      <c r="CJ158" s="267"/>
      <c r="CK158" s="268"/>
      <c r="CL158" s="267"/>
      <c r="CM158" s="267"/>
      <c r="CN158" s="269"/>
    </row>
    <row r="159" spans="1:93" ht="29.25" customHeight="1" x14ac:dyDescent="0.2">
      <c r="A159" s="293" t="s">
        <v>203</v>
      </c>
      <c r="B159" s="295"/>
    </row>
    <row r="160" spans="1:93" ht="29.25" customHeight="1" x14ac:dyDescent="0.2">
      <c r="A160" s="293" t="s">
        <v>204</v>
      </c>
      <c r="B160" s="295"/>
    </row>
    <row r="161" spans="1:92" ht="29.25" customHeight="1" x14ac:dyDescent="0.2">
      <c r="A161" s="293" t="s">
        <v>205</v>
      </c>
      <c r="B161" s="295"/>
    </row>
    <row r="162" spans="1:92" ht="42" customHeight="1" x14ac:dyDescent="0.2">
      <c r="B162" s="265" t="s">
        <v>199</v>
      </c>
      <c r="C162" s="266"/>
      <c r="D162" s="267"/>
      <c r="E162" s="268"/>
      <c r="F162" s="267"/>
      <c r="G162" s="267"/>
      <c r="H162" s="267"/>
      <c r="I162" s="267"/>
      <c r="J162" s="268"/>
      <c r="K162" s="267"/>
      <c r="L162" s="267"/>
      <c r="M162" s="267"/>
      <c r="N162" s="267"/>
      <c r="O162" s="268"/>
      <c r="P162" s="267"/>
      <c r="Q162" s="267"/>
      <c r="R162" s="267"/>
      <c r="S162" s="267"/>
      <c r="T162" s="268"/>
      <c r="U162" s="267"/>
      <c r="V162" s="267"/>
      <c r="W162" s="267"/>
      <c r="X162" s="267"/>
      <c r="Y162" s="268"/>
      <c r="Z162" s="267"/>
      <c r="AA162" s="267"/>
      <c r="AB162" s="267"/>
      <c r="AC162" s="268"/>
      <c r="AD162" s="267"/>
      <c r="AE162" s="267"/>
      <c r="AF162" s="269"/>
      <c r="AG162" s="277"/>
      <c r="AH162" s="267"/>
      <c r="AI162" s="268"/>
      <c r="AJ162" s="267"/>
      <c r="AK162" s="267"/>
      <c r="AL162" s="267"/>
      <c r="AM162" s="267"/>
      <c r="AN162" s="268"/>
      <c r="AO162" s="267"/>
      <c r="AP162" s="267"/>
      <c r="AQ162" s="267"/>
      <c r="AR162" s="267"/>
      <c r="AS162" s="268"/>
      <c r="AT162" s="267"/>
      <c r="AU162" s="267"/>
      <c r="AV162" s="267"/>
      <c r="AW162" s="267"/>
      <c r="AX162" s="268"/>
      <c r="AY162" s="267"/>
      <c r="AZ162" s="267"/>
      <c r="BA162" s="267"/>
      <c r="BB162" s="267"/>
      <c r="BC162" s="268"/>
      <c r="BD162" s="267"/>
      <c r="BE162" s="267"/>
      <c r="BF162" s="267"/>
      <c r="BG162" s="268"/>
      <c r="BH162" s="267"/>
      <c r="BI162" s="267"/>
      <c r="BJ162" s="269"/>
      <c r="BK162" s="266"/>
      <c r="BL162" s="267"/>
      <c r="BM162" s="268"/>
      <c r="BN162" s="267"/>
      <c r="BO162" s="267"/>
      <c r="BP162" s="267"/>
      <c r="BQ162" s="267"/>
      <c r="BR162" s="268"/>
      <c r="BS162" s="267"/>
      <c r="BT162" s="267"/>
      <c r="BU162" s="267"/>
      <c r="BV162" s="267"/>
      <c r="BW162" s="268"/>
      <c r="BX162" s="267"/>
      <c r="BY162" s="267"/>
      <c r="BZ162" s="267"/>
      <c r="CA162" s="267"/>
      <c r="CB162" s="268"/>
      <c r="CC162" s="267"/>
      <c r="CD162" s="267"/>
      <c r="CE162" s="267"/>
      <c r="CF162" s="267"/>
      <c r="CG162" s="268"/>
      <c r="CH162" s="267"/>
      <c r="CI162" s="267"/>
      <c r="CJ162" s="267"/>
      <c r="CK162" s="268"/>
      <c r="CL162" s="267"/>
      <c r="CM162" s="267"/>
      <c r="CN162" s="269"/>
    </row>
    <row r="163" spans="1:92" ht="29.25" customHeight="1" x14ac:dyDescent="0.2">
      <c r="A163" s="293" t="s">
        <v>203</v>
      </c>
      <c r="B163" s="295"/>
    </row>
    <row r="164" spans="1:92" ht="29.25" customHeight="1" x14ac:dyDescent="0.2">
      <c r="A164" s="293" t="s">
        <v>204</v>
      </c>
      <c r="B164" s="295"/>
    </row>
    <row r="165" spans="1:92" ht="29.25" customHeight="1" x14ac:dyDescent="0.2">
      <c r="A165" s="293" t="s">
        <v>205</v>
      </c>
      <c r="B165" s="295"/>
    </row>
  </sheetData>
  <sheetProtection sheet="1" objects="1" scenarios="1" selectLockedCells="1"/>
  <mergeCells count="3">
    <mergeCell ref="C10:AF10"/>
    <mergeCell ref="AG10:BJ10"/>
    <mergeCell ref="BK10:CN10"/>
  </mergeCells>
  <phoneticPr fontId="0" type="noConversion"/>
  <conditionalFormatting sqref="M14:M16 M19:M25 M27:M29 M31:M34 M36:M40 M42:M44 M46:M53 W14:W16 W19:W25 W27:W29 W31:W34 W36:W40 W42:W44 AE14:AF16 AE19:AF25 AE27:AF29 AE31:AF34 AE36:AF40 AE42:AF44 AG150:BJ152 CO54:CO56 M96:M99 M102:M103 M113:M126 M128:M129 M131:M141 M143:M152 M55:M84 AE46:AF84 W46:W84 AE95:AF103 W95:W103 W107:W109 W111:W152 AE107:AF109 AE111:AF152 M107:M109 M111 CE107:CE109 CE111 CM107:CN109 CM111:CN111 BU107:BU109 BU111">
    <cfRule type="cellIs" dxfId="2193" priority="176" stopIfTrue="1" operator="equal">
      <formula>1</formula>
    </cfRule>
    <cfRule type="cellIs" dxfId="2192" priority="177" stopIfTrue="1" operator="equal">
      <formula>2</formula>
    </cfRule>
    <cfRule type="cellIs" dxfId="2191" priority="178" stopIfTrue="1" operator="equal">
      <formula>3</formula>
    </cfRule>
  </conditionalFormatting>
  <conditionalFormatting sqref="AG14:BJ16 AG19:BJ25 AG27:BJ29 AG31:BJ34 AG36:BJ40 AG42:BJ44 AG120:BI149 AG46:BJ84 C70:L84 N70:V84 X70:AD84 N95:V103 X95:AD103 BJ112:BJ149 AG112:BI115 X107:AD109 X111:AD152 N107:V109 N111:V152 C107:L109 C111:L111 CF107:CL109 CF111:CL111 BV107:CD109 BV111:CD111 AG107:BT109 AG111:BT111 AG95:BJ103">
    <cfRule type="cellIs" dxfId="2190" priority="179" stopIfTrue="1" operator="equal">
      <formula>1</formula>
    </cfRule>
    <cfRule type="cellIs" dxfId="2189" priority="180" stopIfTrue="1" operator="equal">
      <formula>2</formula>
    </cfRule>
    <cfRule type="cellIs" dxfId="2188" priority="181" stopIfTrue="1" operator="equal">
      <formula>3</formula>
    </cfRule>
  </conditionalFormatting>
  <conditionalFormatting sqref="C19:L25 C27:C34 C36:L40 C42:L44 C46:L51 C53:L53 D27:L29 D31:L34 C55:L69 C96:L99 C102:L103 C113:L126 C128:L129 C143:L152 C131:L141 C14:L16">
    <cfRule type="cellIs" dxfId="2187" priority="182" stopIfTrue="1" operator="equal">
      <formula>1</formula>
    </cfRule>
    <cfRule type="cellIs" dxfId="2186" priority="183" stopIfTrue="1" operator="equal">
      <formula>2</formula>
    </cfRule>
    <cfRule type="cellIs" dxfId="2185" priority="184" stopIfTrue="1" operator="equal">
      <formula>3</formula>
    </cfRule>
  </conditionalFormatting>
  <conditionalFormatting sqref="N14:V16 N19:V25 N27:V29 N31:V34 N36:V40 N42:V44 N46:V51 N53:V69">
    <cfRule type="cellIs" dxfId="2184" priority="185" stopIfTrue="1" operator="equal">
      <formula>1</formula>
    </cfRule>
    <cfRule type="cellIs" dxfId="2183" priority="186" stopIfTrue="1" operator="equal">
      <formula>2</formula>
    </cfRule>
    <cfRule type="cellIs" dxfId="2182" priority="187" stopIfTrue="1" operator="equal">
      <formula>3</formula>
    </cfRule>
  </conditionalFormatting>
  <conditionalFormatting sqref="X14:AD16 X19:AD25 X27:AD29 X31:AC34 X36:AD40 X42:AD44 X46:AD51 X53:AD69 AD31 AD33:AD34">
    <cfRule type="cellIs" dxfId="2181" priority="188" stopIfTrue="1" operator="equal">
      <formula>1</formula>
    </cfRule>
    <cfRule type="cellIs" dxfId="2180" priority="189" stopIfTrue="1" operator="equal">
      <formula>2</formula>
    </cfRule>
    <cfRule type="cellIs" dxfId="2179" priority="190" stopIfTrue="1" operator="equal">
      <formula>3</formula>
    </cfRule>
  </conditionalFormatting>
  <conditionalFormatting sqref="AQ116:AQ119 BA116:BA119 BI116:BI119">
    <cfRule type="cellIs" dxfId="2178" priority="191" stopIfTrue="1" operator="equal">
      <formula>1</formula>
    </cfRule>
    <cfRule type="cellIs" dxfId="2177" priority="192" stopIfTrue="1" operator="equal">
      <formula>2</formula>
    </cfRule>
    <cfRule type="cellIs" dxfId="2176" priority="193" stopIfTrue="1" operator="equal">
      <formula>3</formula>
    </cfRule>
  </conditionalFormatting>
  <conditionalFormatting sqref="AG116:AP119">
    <cfRule type="cellIs" dxfId="2175" priority="194" stopIfTrue="1" operator="equal">
      <formula>1</formula>
    </cfRule>
    <cfRule type="cellIs" dxfId="2174" priority="195" stopIfTrue="1" operator="equal">
      <formula>2</formula>
    </cfRule>
    <cfRule type="cellIs" dxfId="2173" priority="196" stopIfTrue="1" operator="equal">
      <formula>3</formula>
    </cfRule>
  </conditionalFormatting>
  <conditionalFormatting sqref="AR116:AZ119">
    <cfRule type="cellIs" dxfId="2172" priority="197" stopIfTrue="1" operator="equal">
      <formula>1</formula>
    </cfRule>
    <cfRule type="cellIs" dxfId="2171" priority="198" stopIfTrue="1" operator="equal">
      <formula>2</formula>
    </cfRule>
    <cfRule type="cellIs" dxfId="2170" priority="199" stopIfTrue="1" operator="equal">
      <formula>3</formula>
    </cfRule>
  </conditionalFormatting>
  <conditionalFormatting sqref="BB116:BH119">
    <cfRule type="cellIs" dxfId="2169" priority="200" stopIfTrue="1" operator="equal">
      <formula>1</formula>
    </cfRule>
    <cfRule type="cellIs" dxfId="2168" priority="201" stopIfTrue="1" operator="equal">
      <formula>2</formula>
    </cfRule>
    <cfRule type="cellIs" dxfId="2167" priority="202" stopIfTrue="1" operator="equal">
      <formula>3</formula>
    </cfRule>
  </conditionalFormatting>
  <conditionalFormatting sqref="C112:BJ152 C107:CN109 C111:CN111 C95:BJ103 C14:BJ84">
    <cfRule type="cellIs" dxfId="2166" priority="175" operator="equal">
      <formula>4</formula>
    </cfRule>
  </conditionalFormatting>
  <conditionalFormatting sqref="M154 AE154:AF154 W154">
    <cfRule type="cellIs" dxfId="2165" priority="136" stopIfTrue="1" operator="equal">
      <formula>1</formula>
    </cfRule>
    <cfRule type="cellIs" dxfId="2164" priority="137" stopIfTrue="1" operator="equal">
      <formula>2</formula>
    </cfRule>
    <cfRule type="cellIs" dxfId="2163" priority="138" stopIfTrue="1" operator="equal">
      <formula>3</formula>
    </cfRule>
  </conditionalFormatting>
  <conditionalFormatting sqref="AG154:BJ154 N154:V154 X154:AD154">
    <cfRule type="cellIs" dxfId="2162" priority="139" stopIfTrue="1" operator="equal">
      <formula>1</formula>
    </cfRule>
    <cfRule type="cellIs" dxfId="2161" priority="140" stopIfTrue="1" operator="equal">
      <formula>2</formula>
    </cfRule>
    <cfRule type="cellIs" dxfId="2160" priority="141" stopIfTrue="1" operator="equal">
      <formula>3</formula>
    </cfRule>
  </conditionalFormatting>
  <conditionalFormatting sqref="C154:L154">
    <cfRule type="cellIs" dxfId="2159" priority="142" stopIfTrue="1" operator="equal">
      <formula>1</formula>
    </cfRule>
    <cfRule type="cellIs" dxfId="2158" priority="143" stopIfTrue="1" operator="equal">
      <formula>2</formula>
    </cfRule>
    <cfRule type="cellIs" dxfId="2157" priority="144" stopIfTrue="1" operator="equal">
      <formula>3</formula>
    </cfRule>
  </conditionalFormatting>
  <conditionalFormatting sqref="C154:BJ154">
    <cfRule type="cellIs" dxfId="2156" priority="135" operator="equal">
      <formula>4</formula>
    </cfRule>
  </conditionalFormatting>
  <conditionalFormatting sqref="AE158:AF158">
    <cfRule type="cellIs" dxfId="2155" priority="126" stopIfTrue="1" operator="equal">
      <formula>1</formula>
    </cfRule>
    <cfRule type="cellIs" dxfId="2154" priority="127" stopIfTrue="1" operator="equal">
      <formula>2</formula>
    </cfRule>
    <cfRule type="cellIs" dxfId="2153" priority="128" stopIfTrue="1" operator="equal">
      <formula>3</formula>
    </cfRule>
  </conditionalFormatting>
  <conditionalFormatting sqref="AG158:BJ158">
    <cfRule type="cellIs" dxfId="2152" priority="129" stopIfTrue="1" operator="equal">
      <formula>1</formula>
    </cfRule>
    <cfRule type="cellIs" dxfId="2151" priority="130" stopIfTrue="1" operator="equal">
      <formula>2</formula>
    </cfRule>
    <cfRule type="cellIs" dxfId="2150" priority="131" stopIfTrue="1" operator="equal">
      <formula>3</formula>
    </cfRule>
  </conditionalFormatting>
  <conditionalFormatting sqref="AE158:BJ158">
    <cfRule type="cellIs" dxfId="2149" priority="125" operator="equal">
      <formula>4</formula>
    </cfRule>
  </conditionalFormatting>
  <conditionalFormatting sqref="M162 AE162:AF162 W162">
    <cfRule type="cellIs" dxfId="2148" priority="116" stopIfTrue="1" operator="equal">
      <formula>1</formula>
    </cfRule>
    <cfRule type="cellIs" dxfId="2147" priority="117" stopIfTrue="1" operator="equal">
      <formula>2</formula>
    </cfRule>
    <cfRule type="cellIs" dxfId="2146" priority="118" stopIfTrue="1" operator="equal">
      <formula>3</formula>
    </cfRule>
  </conditionalFormatting>
  <conditionalFormatting sqref="AG162:BJ162 N162:V162 X162:AD162">
    <cfRule type="cellIs" dxfId="2145" priority="119" stopIfTrue="1" operator="equal">
      <formula>1</formula>
    </cfRule>
    <cfRule type="cellIs" dxfId="2144" priority="120" stopIfTrue="1" operator="equal">
      <formula>2</formula>
    </cfRule>
    <cfRule type="cellIs" dxfId="2143" priority="121" stopIfTrue="1" operator="equal">
      <formula>3</formula>
    </cfRule>
  </conditionalFormatting>
  <conditionalFormatting sqref="C162:L162">
    <cfRule type="cellIs" dxfId="2142" priority="122" stopIfTrue="1" operator="equal">
      <formula>1</formula>
    </cfRule>
    <cfRule type="cellIs" dxfId="2141" priority="123" stopIfTrue="1" operator="equal">
      <formula>2</formula>
    </cfRule>
    <cfRule type="cellIs" dxfId="2140" priority="124" stopIfTrue="1" operator="equal">
      <formula>3</formula>
    </cfRule>
  </conditionalFormatting>
  <conditionalFormatting sqref="C162:BJ162">
    <cfRule type="cellIs" dxfId="2139" priority="115" operator="equal">
      <formula>4</formula>
    </cfRule>
  </conditionalFormatting>
  <conditionalFormatting sqref="BU14:BU16 BU19:BU25 BU27:BU29 BU31:BU34 BU36:BU40 BU42:BU44 BU46:BU53 CE14:CE16 CE19:CE25 CE27:CE29 CE31:CE34 CE36:CE40 CE42:CE44 CM14:CN16 CM19:CN25 CM27:CN29 CM31:CN34 CM36:CN40 CM42:CN44 BU96:BU99 BU102:BU103 BU113:BU126 BU128:BU129 BU131:BU141 BU143:BU152 BU55:BU84 CM46:CN84 CE46:CE84 CM95:CN103 CE95:CE103 CM112:CN152 CE112:CE152">
    <cfRule type="cellIs" dxfId="2138" priority="100" stopIfTrue="1" operator="equal">
      <formula>1</formula>
    </cfRule>
    <cfRule type="cellIs" dxfId="2137" priority="101" stopIfTrue="1" operator="equal">
      <formula>2</formula>
    </cfRule>
    <cfRule type="cellIs" dxfId="2136" priority="102" stopIfTrue="1" operator="equal">
      <formula>3</formula>
    </cfRule>
  </conditionalFormatting>
  <conditionalFormatting sqref="BK70:BT84 BV70:CD84 CF70:CL84 BV95:CD103 CF95:CL103 BV112:CD152 CF112:CL152">
    <cfRule type="cellIs" dxfId="2135" priority="103" stopIfTrue="1" operator="equal">
      <formula>1</formula>
    </cfRule>
    <cfRule type="cellIs" dxfId="2134" priority="104" stopIfTrue="1" operator="equal">
      <formula>2</formula>
    </cfRule>
    <cfRule type="cellIs" dxfId="2133" priority="105" stopIfTrue="1" operator="equal">
      <formula>3</formula>
    </cfRule>
  </conditionalFormatting>
  <conditionalFormatting sqref="BK14:BT16 BK19:BT25 BK27:BK34 BK36:BT40 BK42:BT44 BK46:BT51 BK53:BT53 BL27:BT29 BL31:BT34 BK55:BT69 BK96:BT99 BK102:BT103 BK113:BT126 BK128:BT129 BK143:BT152 BK131:BT141">
    <cfRule type="cellIs" dxfId="2132" priority="106" stopIfTrue="1" operator="equal">
      <formula>1</formula>
    </cfRule>
    <cfRule type="cellIs" dxfId="2131" priority="107" stopIfTrue="1" operator="equal">
      <formula>2</formula>
    </cfRule>
    <cfRule type="cellIs" dxfId="2130" priority="108" stopIfTrue="1" operator="equal">
      <formula>3</formula>
    </cfRule>
  </conditionalFormatting>
  <conditionalFormatting sqref="BV14:CD16 BV19:CD25 BV27:CD29 BV31:CD34 BV36:CD40 BV42:CD44 BV46:CD51 BV53:CD69">
    <cfRule type="cellIs" dxfId="2129" priority="109" stopIfTrue="1" operator="equal">
      <formula>1</formula>
    </cfRule>
    <cfRule type="cellIs" dxfId="2128" priority="110" stopIfTrue="1" operator="equal">
      <formula>2</formula>
    </cfRule>
    <cfRule type="cellIs" dxfId="2127" priority="111" stopIfTrue="1" operator="equal">
      <formula>3</formula>
    </cfRule>
  </conditionalFormatting>
  <conditionalFormatting sqref="CF14:CL16 CF19:CL25 CF27:CL29 CF31:CK34 CF36:CL40 CF42:CL44 CF46:CL51 CF53:CL69 CL31 CL33:CL34">
    <cfRule type="cellIs" dxfId="2126" priority="112" stopIfTrue="1" operator="equal">
      <formula>1</formula>
    </cfRule>
    <cfRule type="cellIs" dxfId="2125" priority="113" stopIfTrue="1" operator="equal">
      <formula>2</formula>
    </cfRule>
    <cfRule type="cellIs" dxfId="2124" priority="114" stopIfTrue="1" operator="equal">
      <formula>3</formula>
    </cfRule>
  </conditionalFormatting>
  <conditionalFormatting sqref="BK95:CN103 BK112:CN152 BK14:CN84">
    <cfRule type="cellIs" dxfId="2123" priority="99" operator="equal">
      <formula>4</formula>
    </cfRule>
  </conditionalFormatting>
  <conditionalFormatting sqref="BU154 CM154:CN154 CE154">
    <cfRule type="cellIs" dxfId="2122" priority="90" stopIfTrue="1" operator="equal">
      <formula>1</formula>
    </cfRule>
    <cfRule type="cellIs" dxfId="2121" priority="91" stopIfTrue="1" operator="equal">
      <formula>2</formula>
    </cfRule>
    <cfRule type="cellIs" dxfId="2120" priority="92" stopIfTrue="1" operator="equal">
      <formula>3</formula>
    </cfRule>
  </conditionalFormatting>
  <conditionalFormatting sqref="BV154:CD154 CF154:CL154">
    <cfRule type="cellIs" dxfId="2119" priority="93" stopIfTrue="1" operator="equal">
      <formula>1</formula>
    </cfRule>
    <cfRule type="cellIs" dxfId="2118" priority="94" stopIfTrue="1" operator="equal">
      <formula>2</formula>
    </cfRule>
    <cfRule type="cellIs" dxfId="2117" priority="95" stopIfTrue="1" operator="equal">
      <formula>3</formula>
    </cfRule>
  </conditionalFormatting>
  <conditionalFormatting sqref="BK154:BT154">
    <cfRule type="cellIs" dxfId="2116" priority="96" stopIfTrue="1" operator="equal">
      <formula>1</formula>
    </cfRule>
    <cfRule type="cellIs" dxfId="2115" priority="97" stopIfTrue="1" operator="equal">
      <formula>2</formula>
    </cfRule>
    <cfRule type="cellIs" dxfId="2114" priority="98" stopIfTrue="1" operator="equal">
      <formula>3</formula>
    </cfRule>
  </conditionalFormatting>
  <conditionalFormatting sqref="BK154:CN154">
    <cfRule type="cellIs" dxfId="2113" priority="89" operator="equal">
      <formula>4</formula>
    </cfRule>
  </conditionalFormatting>
  <conditionalFormatting sqref="BU158 CM158:CN158 CE158">
    <cfRule type="cellIs" dxfId="2112" priority="80" stopIfTrue="1" operator="equal">
      <formula>1</formula>
    </cfRule>
    <cfRule type="cellIs" dxfId="2111" priority="81" stopIfTrue="1" operator="equal">
      <formula>2</formula>
    </cfRule>
    <cfRule type="cellIs" dxfId="2110" priority="82" stopIfTrue="1" operator="equal">
      <formula>3</formula>
    </cfRule>
  </conditionalFormatting>
  <conditionalFormatting sqref="BV158:CD158 CF158:CL158">
    <cfRule type="cellIs" dxfId="2109" priority="83" stopIfTrue="1" operator="equal">
      <formula>1</formula>
    </cfRule>
    <cfRule type="cellIs" dxfId="2108" priority="84" stopIfTrue="1" operator="equal">
      <formula>2</formula>
    </cfRule>
    <cfRule type="cellIs" dxfId="2107" priority="85" stopIfTrue="1" operator="equal">
      <formula>3</formula>
    </cfRule>
  </conditionalFormatting>
  <conditionalFormatting sqref="BK158:BT158">
    <cfRule type="cellIs" dxfId="2106" priority="86" stopIfTrue="1" operator="equal">
      <formula>1</formula>
    </cfRule>
    <cfRule type="cellIs" dxfId="2105" priority="87" stopIfTrue="1" operator="equal">
      <formula>2</formula>
    </cfRule>
    <cfRule type="cellIs" dxfId="2104" priority="88" stopIfTrue="1" operator="equal">
      <formula>3</formula>
    </cfRule>
  </conditionalFormatting>
  <conditionalFormatting sqref="BK158:CN158">
    <cfRule type="cellIs" dxfId="2103" priority="79" operator="equal">
      <formula>4</formula>
    </cfRule>
  </conditionalFormatting>
  <conditionalFormatting sqref="BU162 CM162:CN162 CE162">
    <cfRule type="cellIs" dxfId="2102" priority="70" stopIfTrue="1" operator="equal">
      <formula>1</formula>
    </cfRule>
    <cfRule type="cellIs" dxfId="2101" priority="71" stopIfTrue="1" operator="equal">
      <formula>2</formula>
    </cfRule>
    <cfRule type="cellIs" dxfId="2100" priority="72" stopIfTrue="1" operator="equal">
      <formula>3</formula>
    </cfRule>
  </conditionalFormatting>
  <conditionalFormatting sqref="BV162:CD162 CF162:CL162">
    <cfRule type="cellIs" dxfId="2099" priority="73" stopIfTrue="1" operator="equal">
      <formula>1</formula>
    </cfRule>
    <cfRule type="cellIs" dxfId="2098" priority="74" stopIfTrue="1" operator="equal">
      <formula>2</formula>
    </cfRule>
    <cfRule type="cellIs" dxfId="2097" priority="75" stopIfTrue="1" operator="equal">
      <formula>3</formula>
    </cfRule>
  </conditionalFormatting>
  <conditionalFormatting sqref="BK162:BT162">
    <cfRule type="cellIs" dxfId="2096" priority="76" stopIfTrue="1" operator="equal">
      <formula>1</formula>
    </cfRule>
    <cfRule type="cellIs" dxfId="2095" priority="77" stopIfTrue="1" operator="equal">
      <formula>2</formula>
    </cfRule>
    <cfRule type="cellIs" dxfId="2094" priority="78" stopIfTrue="1" operator="equal">
      <formula>3</formula>
    </cfRule>
  </conditionalFormatting>
  <conditionalFormatting sqref="BK162:CN162">
    <cfRule type="cellIs" dxfId="2093" priority="69" operator="equal">
      <formula>4</formula>
    </cfRule>
  </conditionalFormatting>
  <conditionalFormatting sqref="M158 W158">
    <cfRule type="cellIs" dxfId="2092" priority="60" stopIfTrue="1" operator="equal">
      <formula>1</formula>
    </cfRule>
    <cfRule type="cellIs" dxfId="2091" priority="61" stopIfTrue="1" operator="equal">
      <formula>2</formula>
    </cfRule>
    <cfRule type="cellIs" dxfId="2090" priority="62" stopIfTrue="1" operator="equal">
      <formula>3</formula>
    </cfRule>
  </conditionalFormatting>
  <conditionalFormatting sqref="N158:V158 X158:AD158">
    <cfRule type="cellIs" dxfId="2089" priority="63" stopIfTrue="1" operator="equal">
      <formula>1</formula>
    </cfRule>
    <cfRule type="cellIs" dxfId="2088" priority="64" stopIfTrue="1" operator="equal">
      <formula>2</formula>
    </cfRule>
    <cfRule type="cellIs" dxfId="2087" priority="65" stopIfTrue="1" operator="equal">
      <formula>3</formula>
    </cfRule>
  </conditionalFormatting>
  <conditionalFormatting sqref="C158:L158">
    <cfRule type="cellIs" dxfId="2086" priority="66" stopIfTrue="1" operator="equal">
      <formula>1</formula>
    </cfRule>
    <cfRule type="cellIs" dxfId="2085" priority="67" stopIfTrue="1" operator="equal">
      <formula>2</formula>
    </cfRule>
    <cfRule type="cellIs" dxfId="2084" priority="68" stopIfTrue="1" operator="equal">
      <formula>3</formula>
    </cfRule>
  </conditionalFormatting>
  <conditionalFormatting sqref="C158:AD158">
    <cfRule type="cellIs" dxfId="2083" priority="59" operator="equal">
      <formula>4</formula>
    </cfRule>
  </conditionalFormatting>
  <conditionalFormatting sqref="W104 AE104:AF104 M104">
    <cfRule type="cellIs" dxfId="2082" priority="50" stopIfTrue="1" operator="equal">
      <formula>1</formula>
    </cfRule>
    <cfRule type="cellIs" dxfId="2081" priority="51" stopIfTrue="1" operator="equal">
      <formula>2</formula>
    </cfRule>
    <cfRule type="cellIs" dxfId="2080" priority="52" stopIfTrue="1" operator="equal">
      <formula>3</formula>
    </cfRule>
  </conditionalFormatting>
  <conditionalFormatting sqref="X104:AD104 N104:V104 AG104:BJ104">
    <cfRule type="cellIs" dxfId="2079" priority="53" stopIfTrue="1" operator="equal">
      <formula>1</formula>
    </cfRule>
    <cfRule type="cellIs" dxfId="2078" priority="54" stopIfTrue="1" operator="equal">
      <formula>2</formula>
    </cfRule>
    <cfRule type="cellIs" dxfId="2077" priority="55" stopIfTrue="1" operator="equal">
      <formula>3</formula>
    </cfRule>
  </conditionalFormatting>
  <conditionalFormatting sqref="C104:L104">
    <cfRule type="cellIs" dxfId="2076" priority="56" stopIfTrue="1" operator="equal">
      <formula>1</formula>
    </cfRule>
    <cfRule type="cellIs" dxfId="2075" priority="57" stopIfTrue="1" operator="equal">
      <formula>2</formula>
    </cfRule>
    <cfRule type="cellIs" dxfId="2074" priority="58" stopIfTrue="1" operator="equal">
      <formula>3</formula>
    </cfRule>
  </conditionalFormatting>
  <conditionalFormatting sqref="C104:BJ104">
    <cfRule type="cellIs" dxfId="2073" priority="49" operator="equal">
      <formula>4</formula>
    </cfRule>
  </conditionalFormatting>
  <conditionalFormatting sqref="CE104 CM104:CN104 BU104">
    <cfRule type="cellIs" dxfId="2072" priority="40" stopIfTrue="1" operator="equal">
      <formula>1</formula>
    </cfRule>
    <cfRule type="cellIs" dxfId="2071" priority="41" stopIfTrue="1" operator="equal">
      <formula>2</formula>
    </cfRule>
    <cfRule type="cellIs" dxfId="2070" priority="42" stopIfTrue="1" operator="equal">
      <formula>3</formula>
    </cfRule>
  </conditionalFormatting>
  <conditionalFormatting sqref="CF104:CL104 BV104:CD104">
    <cfRule type="cellIs" dxfId="2069" priority="43" stopIfTrue="1" operator="equal">
      <formula>1</formula>
    </cfRule>
    <cfRule type="cellIs" dxfId="2068" priority="44" stopIfTrue="1" operator="equal">
      <formula>2</formula>
    </cfRule>
    <cfRule type="cellIs" dxfId="2067" priority="45" stopIfTrue="1" operator="equal">
      <formula>3</formula>
    </cfRule>
  </conditionalFormatting>
  <conditionalFormatting sqref="BK104:BT104">
    <cfRule type="cellIs" dxfId="2066" priority="46" stopIfTrue="1" operator="equal">
      <formula>1</formula>
    </cfRule>
    <cfRule type="cellIs" dxfId="2065" priority="47" stopIfTrue="1" operator="equal">
      <formula>2</formula>
    </cfRule>
    <cfRule type="cellIs" dxfId="2064" priority="48" stopIfTrue="1" operator="equal">
      <formula>3</formula>
    </cfRule>
  </conditionalFormatting>
  <conditionalFormatting sqref="BK104:CN104">
    <cfRule type="cellIs" dxfId="2063" priority="39" operator="equal">
      <formula>4</formula>
    </cfRule>
  </conditionalFormatting>
  <conditionalFormatting sqref="W110 AE110:AF110 M110">
    <cfRule type="cellIs" dxfId="2062" priority="30" stopIfTrue="1" operator="equal">
      <formula>1</formula>
    </cfRule>
    <cfRule type="cellIs" dxfId="2061" priority="31" stopIfTrue="1" operator="equal">
      <formula>2</formula>
    </cfRule>
    <cfRule type="cellIs" dxfId="2060" priority="32" stopIfTrue="1" operator="equal">
      <formula>3</formula>
    </cfRule>
  </conditionalFormatting>
  <conditionalFormatting sqref="AG110:BJ110 X110:AD110 N110:V110">
    <cfRule type="cellIs" dxfId="2059" priority="33" stopIfTrue="1" operator="equal">
      <formula>1</formula>
    </cfRule>
    <cfRule type="cellIs" dxfId="2058" priority="34" stopIfTrue="1" operator="equal">
      <formula>2</formula>
    </cfRule>
    <cfRule type="cellIs" dxfId="2057" priority="35" stopIfTrue="1" operator="equal">
      <formula>3</formula>
    </cfRule>
  </conditionalFormatting>
  <conditionalFormatting sqref="C110:L110">
    <cfRule type="cellIs" dxfId="2056" priority="36" stopIfTrue="1" operator="equal">
      <formula>1</formula>
    </cfRule>
    <cfRule type="cellIs" dxfId="2055" priority="37" stopIfTrue="1" operator="equal">
      <formula>2</formula>
    </cfRule>
    <cfRule type="cellIs" dxfId="2054" priority="38" stopIfTrue="1" operator="equal">
      <formula>3</formula>
    </cfRule>
  </conditionalFormatting>
  <conditionalFormatting sqref="C110:BJ110">
    <cfRule type="cellIs" dxfId="2053" priority="29" operator="equal">
      <formula>4</formula>
    </cfRule>
  </conditionalFormatting>
  <conditionalFormatting sqref="CE110 CM110:CN110 BU110">
    <cfRule type="cellIs" dxfId="2052" priority="20" stopIfTrue="1" operator="equal">
      <formula>1</formula>
    </cfRule>
    <cfRule type="cellIs" dxfId="2051" priority="21" stopIfTrue="1" operator="equal">
      <formula>2</formula>
    </cfRule>
    <cfRule type="cellIs" dxfId="2050" priority="22" stopIfTrue="1" operator="equal">
      <formula>3</formula>
    </cfRule>
  </conditionalFormatting>
  <conditionalFormatting sqref="CF110:CL110 BV110:CD110">
    <cfRule type="cellIs" dxfId="2049" priority="23" stopIfTrue="1" operator="equal">
      <formula>1</formula>
    </cfRule>
    <cfRule type="cellIs" dxfId="2048" priority="24" stopIfTrue="1" operator="equal">
      <formula>2</formula>
    </cfRule>
    <cfRule type="cellIs" dxfId="2047" priority="25" stopIfTrue="1" operator="equal">
      <formula>3</formula>
    </cfRule>
  </conditionalFormatting>
  <conditionalFormatting sqref="BK110:BT110">
    <cfRule type="cellIs" dxfId="2046" priority="26" stopIfTrue="1" operator="equal">
      <formula>1</formula>
    </cfRule>
    <cfRule type="cellIs" dxfId="2045" priority="27" stopIfTrue="1" operator="equal">
      <formula>2</formula>
    </cfRule>
    <cfRule type="cellIs" dxfId="2044" priority="28" stopIfTrue="1" operator="equal">
      <formula>3</formula>
    </cfRule>
  </conditionalFormatting>
  <conditionalFormatting sqref="BK110:CN110">
    <cfRule type="cellIs" dxfId="2043" priority="19" operator="equal">
      <formula>4</formula>
    </cfRule>
  </conditionalFormatting>
  <conditionalFormatting sqref="BA104 BI104:BJ104 AQ104">
    <cfRule type="cellIs" dxfId="2042" priority="13" stopIfTrue="1" operator="equal">
      <formula>1</formula>
    </cfRule>
    <cfRule type="cellIs" dxfId="2041" priority="14" stopIfTrue="1" operator="equal">
      <formula>2</formula>
    </cfRule>
    <cfRule type="cellIs" dxfId="2040" priority="15" stopIfTrue="1" operator="equal">
      <formula>3</formula>
    </cfRule>
  </conditionalFormatting>
  <conditionalFormatting sqref="AG104:AP104">
    <cfRule type="cellIs" dxfId="2039" priority="16" stopIfTrue="1" operator="equal">
      <formula>1</formula>
    </cfRule>
    <cfRule type="cellIs" dxfId="2038" priority="17" stopIfTrue="1" operator="equal">
      <formula>2</formula>
    </cfRule>
    <cfRule type="cellIs" dxfId="2037" priority="18" stopIfTrue="1" operator="equal">
      <formula>3</formula>
    </cfRule>
  </conditionalFormatting>
  <conditionalFormatting sqref="AQ96 BA96">
    <cfRule type="cellIs" dxfId="2036" priority="7" stopIfTrue="1" operator="equal">
      <formula>1</formula>
    </cfRule>
    <cfRule type="cellIs" dxfId="2035" priority="8" stopIfTrue="1" operator="equal">
      <formula>2</formula>
    </cfRule>
    <cfRule type="cellIs" dxfId="2034" priority="9" stopIfTrue="1" operator="equal">
      <formula>3</formula>
    </cfRule>
  </conditionalFormatting>
  <conditionalFormatting sqref="AG96:AP96">
    <cfRule type="cellIs" dxfId="2033" priority="10" stopIfTrue="1" operator="equal">
      <formula>1</formula>
    </cfRule>
    <cfRule type="cellIs" dxfId="2032" priority="11" stopIfTrue="1" operator="equal">
      <formula>2</formula>
    </cfRule>
    <cfRule type="cellIs" dxfId="2031" priority="12" stopIfTrue="1" operator="equal">
      <formula>3</formula>
    </cfRule>
  </conditionalFormatting>
  <conditionalFormatting sqref="Y103">
    <cfRule type="cellIs" dxfId="2030" priority="4" stopIfTrue="1" operator="equal">
      <formula>1</formula>
    </cfRule>
    <cfRule type="cellIs" dxfId="2029" priority="5" stopIfTrue="1" operator="equal">
      <formula>2</formula>
    </cfRule>
    <cfRule type="cellIs" dxfId="2028" priority="6" stopIfTrue="1" operator="equal">
      <formula>3</formula>
    </cfRule>
  </conditionalFormatting>
  <conditionalFormatting sqref="CL32">
    <cfRule type="cellIs" dxfId="2027" priority="1" stopIfTrue="1" operator="equal">
      <formula>1</formula>
    </cfRule>
    <cfRule type="cellIs" dxfId="2026" priority="2" stopIfTrue="1" operator="equal">
      <formula>2</formula>
    </cfRule>
    <cfRule type="cellIs" dxfId="2025" priority="3" stopIfTrue="1" operator="equal">
      <formula>3</formula>
    </cfRule>
  </conditionalFormatting>
  <pageMargins left="0.32013888888888886" right="0.2" top="0.25972222222222224" bottom="0.47013888888888888" header="0.51180555555555551" footer="0.51180555555555551"/>
  <pageSetup paperSize="9" firstPageNumber="0"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66FFFF"/>
  </sheetPr>
  <dimension ref="A1:AE132"/>
  <sheetViews>
    <sheetView showGridLines="0" showRowColHeaders="0" zoomScale="85" zoomScaleNormal="85" workbookViewId="0">
      <pane xSplit="11" ySplit="2" topLeftCell="L3" activePane="bottomRight" state="frozen"/>
      <selection activeCell="BM11" sqref="BM11"/>
      <selection pane="topRight" activeCell="BM11" sqref="BM11"/>
      <selection pane="bottomLeft" activeCell="BM11" sqref="BM11"/>
      <selection pane="bottomRight" activeCell="L12" sqref="L12:Q12"/>
    </sheetView>
  </sheetViews>
  <sheetFormatPr baseColWidth="10" defaultColWidth="11.5703125" defaultRowHeight="12.75" x14ac:dyDescent="0.2"/>
  <cols>
    <col min="1" max="1" width="5" customWidth="1"/>
    <col min="2" max="3" width="3.140625" customWidth="1"/>
    <col min="4" max="4" width="0.7109375" customWidth="1"/>
    <col min="5" max="8" width="0" hidden="1" customWidth="1"/>
    <col min="9" max="9" width="14.5703125" customWidth="1"/>
    <col min="10" max="10" width="13" customWidth="1"/>
    <col min="11" max="11" width="0.7109375" style="196" customWidth="1"/>
    <col min="12" max="15" width="6.5703125" customWidth="1"/>
    <col min="16" max="16" width="8" customWidth="1"/>
    <col min="17" max="17" width="5.85546875" customWidth="1"/>
    <col min="18" max="18" width="0.7109375" style="196" customWidth="1"/>
    <col min="19" max="22" width="6.5703125" customWidth="1"/>
    <col min="23" max="23" width="8" customWidth="1"/>
    <col min="24" max="24" width="5.85546875" customWidth="1"/>
    <col min="25" max="25" width="0.7109375" style="196" customWidth="1"/>
    <col min="26" max="29" width="6.5703125" customWidth="1"/>
    <col min="30" max="30" width="8" customWidth="1"/>
    <col min="31" max="31" width="5.85546875" customWidth="1"/>
  </cols>
  <sheetData>
    <row r="1" spans="1:31" ht="27" customHeight="1" x14ac:dyDescent="0.2">
      <c r="L1" s="574" t="s">
        <v>206</v>
      </c>
      <c r="M1" s="574"/>
      <c r="N1" s="574"/>
      <c r="O1" s="574"/>
      <c r="P1" s="574"/>
      <c r="Q1" s="574"/>
      <c r="R1" s="574"/>
      <c r="S1" s="574"/>
      <c r="T1" s="574"/>
      <c r="U1" s="574"/>
      <c r="V1" s="574"/>
      <c r="W1" s="574"/>
      <c r="X1" s="574"/>
      <c r="Y1" s="574"/>
      <c r="Z1" s="574"/>
      <c r="AA1" s="574"/>
      <c r="AB1" s="574"/>
      <c r="AC1" s="574"/>
      <c r="AD1" s="574"/>
      <c r="AE1" s="574"/>
    </row>
    <row r="2" spans="1:31" ht="27" customHeight="1" x14ac:dyDescent="0.2">
      <c r="L2" s="415" t="s">
        <v>9</v>
      </c>
      <c r="M2" s="415"/>
      <c r="N2" s="415"/>
      <c r="O2" s="415"/>
      <c r="P2" s="415"/>
      <c r="Q2" s="415"/>
      <c r="R2" s="195"/>
      <c r="S2" s="416" t="s">
        <v>10</v>
      </c>
      <c r="T2" s="416"/>
      <c r="U2" s="416"/>
      <c r="V2" s="416"/>
      <c r="W2" s="416"/>
      <c r="X2" s="416"/>
      <c r="Y2" s="195"/>
      <c r="Z2" s="417" t="s">
        <v>11</v>
      </c>
      <c r="AA2" s="417"/>
      <c r="AB2" s="417"/>
      <c r="AC2" s="417"/>
      <c r="AD2" s="417"/>
      <c r="AE2" s="417"/>
    </row>
    <row r="3" spans="1:31" ht="25.35" customHeight="1" x14ac:dyDescent="0.2">
      <c r="A3" s="571" t="s">
        <v>156</v>
      </c>
      <c r="B3" s="355" t="s">
        <v>128</v>
      </c>
      <c r="C3" s="356"/>
      <c r="D3" s="356"/>
      <c r="E3" s="356"/>
      <c r="F3" s="356"/>
      <c r="G3" s="356"/>
      <c r="H3" s="356"/>
      <c r="I3" s="356"/>
      <c r="J3" s="356"/>
      <c r="K3" s="357"/>
      <c r="L3" s="564" t="s">
        <v>237</v>
      </c>
      <c r="M3" s="564"/>
      <c r="N3" s="564"/>
      <c r="O3" s="564"/>
      <c r="P3" s="564"/>
      <c r="Q3" s="565"/>
      <c r="R3" s="358"/>
      <c r="S3" s="564"/>
      <c r="T3" s="564"/>
      <c r="U3" s="564"/>
      <c r="V3" s="564"/>
      <c r="W3" s="564"/>
      <c r="X3" s="565"/>
      <c r="Y3" s="358"/>
      <c r="Z3" s="564"/>
      <c r="AA3" s="564"/>
      <c r="AB3" s="564"/>
      <c r="AC3" s="564"/>
      <c r="AD3" s="564"/>
      <c r="AE3" s="565"/>
    </row>
    <row r="4" spans="1:31" ht="25.35" customHeight="1" x14ac:dyDescent="0.2">
      <c r="A4" s="572"/>
      <c r="B4" s="359" t="s">
        <v>129</v>
      </c>
      <c r="C4" s="360"/>
      <c r="D4" s="360"/>
      <c r="E4" s="360"/>
      <c r="F4" s="360"/>
      <c r="G4" s="360"/>
      <c r="H4" s="360"/>
      <c r="I4" s="360"/>
      <c r="J4" s="360"/>
      <c r="K4" s="357"/>
      <c r="L4" s="569"/>
      <c r="M4" s="569"/>
      <c r="N4" s="569"/>
      <c r="O4" s="569"/>
      <c r="P4" s="569"/>
      <c r="Q4" s="570"/>
      <c r="R4" s="358"/>
      <c r="S4" s="569"/>
      <c r="T4" s="569"/>
      <c r="U4" s="569"/>
      <c r="V4" s="569"/>
      <c r="W4" s="569"/>
      <c r="X4" s="570"/>
      <c r="Y4" s="358"/>
      <c r="Z4" s="569"/>
      <c r="AA4" s="569"/>
      <c r="AB4" s="569"/>
      <c r="AC4" s="569"/>
      <c r="AD4" s="569"/>
      <c r="AE4" s="570"/>
    </row>
    <row r="5" spans="1:31" ht="25.35" customHeight="1" x14ac:dyDescent="0.2">
      <c r="A5" s="572"/>
      <c r="B5" s="355" t="s">
        <v>25</v>
      </c>
      <c r="C5" s="356"/>
      <c r="D5" s="356"/>
      <c r="E5" s="356"/>
      <c r="F5" s="356"/>
      <c r="G5" s="356"/>
      <c r="H5" s="356"/>
      <c r="I5" s="356"/>
      <c r="J5" s="356"/>
      <c r="K5" s="357"/>
      <c r="L5" s="564"/>
      <c r="M5" s="564"/>
      <c r="N5" s="564"/>
      <c r="O5" s="564"/>
      <c r="P5" s="564"/>
      <c r="Q5" s="565"/>
      <c r="R5" s="358"/>
      <c r="S5" s="564"/>
      <c r="T5" s="564"/>
      <c r="U5" s="564"/>
      <c r="V5" s="564"/>
      <c r="W5" s="564"/>
      <c r="X5" s="565"/>
      <c r="Y5" s="358"/>
      <c r="Z5" s="564"/>
      <c r="AA5" s="564"/>
      <c r="AB5" s="564"/>
      <c r="AC5" s="564"/>
      <c r="AD5" s="564"/>
      <c r="AE5" s="565"/>
    </row>
    <row r="6" spans="1:31" ht="25.35" customHeight="1" x14ac:dyDescent="0.2">
      <c r="A6" s="573"/>
      <c r="B6" s="359" t="s">
        <v>202</v>
      </c>
      <c r="C6" s="360"/>
      <c r="D6" s="360"/>
      <c r="E6" s="360"/>
      <c r="F6" s="360"/>
      <c r="G6" s="360"/>
      <c r="H6" s="360"/>
      <c r="I6" s="360"/>
      <c r="J6" s="360"/>
      <c r="K6" s="357"/>
      <c r="L6" s="569"/>
      <c r="M6" s="569"/>
      <c r="N6" s="569"/>
      <c r="O6" s="569"/>
      <c r="P6" s="569"/>
      <c r="Q6" s="570"/>
      <c r="R6" s="358"/>
      <c r="S6" s="569"/>
      <c r="T6" s="569"/>
      <c r="U6" s="569"/>
      <c r="V6" s="569"/>
      <c r="W6" s="569"/>
      <c r="X6" s="570"/>
      <c r="Y6" s="358"/>
      <c r="Z6" s="569"/>
      <c r="AA6" s="569"/>
      <c r="AB6" s="569"/>
      <c r="AC6" s="569"/>
      <c r="AD6" s="569"/>
      <c r="AE6" s="570"/>
    </row>
    <row r="7" spans="1:31" ht="25.35" customHeight="1" x14ac:dyDescent="0.2">
      <c r="A7" s="571" t="s">
        <v>157</v>
      </c>
      <c r="B7" s="355" t="s">
        <v>123</v>
      </c>
      <c r="C7" s="356"/>
      <c r="D7" s="356"/>
      <c r="E7" s="356"/>
      <c r="F7" s="356"/>
      <c r="G7" s="356"/>
      <c r="H7" s="356"/>
      <c r="I7" s="356"/>
      <c r="J7" s="356"/>
      <c r="K7" s="357"/>
      <c r="L7" s="564"/>
      <c r="M7" s="564"/>
      <c r="N7" s="564"/>
      <c r="O7" s="564"/>
      <c r="P7" s="564"/>
      <c r="Q7" s="565"/>
      <c r="R7" s="358"/>
      <c r="S7" s="564"/>
      <c r="T7" s="564"/>
      <c r="U7" s="564"/>
      <c r="V7" s="564"/>
      <c r="W7" s="564"/>
      <c r="X7" s="565"/>
      <c r="Y7" s="358"/>
      <c r="Z7" s="564"/>
      <c r="AA7" s="564"/>
      <c r="AB7" s="564"/>
      <c r="AC7" s="564"/>
      <c r="AD7" s="564"/>
      <c r="AE7" s="565"/>
    </row>
    <row r="8" spans="1:31" ht="25.35" customHeight="1" x14ac:dyDescent="0.2">
      <c r="A8" s="572"/>
      <c r="B8" s="359" t="s">
        <v>124</v>
      </c>
      <c r="C8" s="360"/>
      <c r="D8" s="360"/>
      <c r="E8" s="360"/>
      <c r="F8" s="360"/>
      <c r="G8" s="360"/>
      <c r="H8" s="360"/>
      <c r="I8" s="360"/>
      <c r="J8" s="360"/>
      <c r="K8" s="357"/>
      <c r="L8" s="569"/>
      <c r="M8" s="569"/>
      <c r="N8" s="569"/>
      <c r="O8" s="569"/>
      <c r="P8" s="569"/>
      <c r="Q8" s="570"/>
      <c r="R8" s="358"/>
      <c r="S8" s="569"/>
      <c r="T8" s="569"/>
      <c r="U8" s="569"/>
      <c r="V8" s="569"/>
      <c r="W8" s="569"/>
      <c r="X8" s="570"/>
      <c r="Y8" s="358"/>
      <c r="Z8" s="569"/>
      <c r="AA8" s="569"/>
      <c r="AB8" s="569"/>
      <c r="AC8" s="569"/>
      <c r="AD8" s="569"/>
      <c r="AE8" s="570"/>
    </row>
    <row r="9" spans="1:31" ht="25.35" customHeight="1" x14ac:dyDescent="0.2">
      <c r="A9" s="573"/>
      <c r="B9" s="355" t="s">
        <v>131</v>
      </c>
      <c r="C9" s="356"/>
      <c r="D9" s="356"/>
      <c r="E9" s="356"/>
      <c r="F9" s="356"/>
      <c r="G9" s="356"/>
      <c r="H9" s="356"/>
      <c r="I9" s="356"/>
      <c r="J9" s="356"/>
      <c r="K9" s="357"/>
      <c r="L9" s="564"/>
      <c r="M9" s="564"/>
      <c r="N9" s="564"/>
      <c r="O9" s="564"/>
      <c r="P9" s="564"/>
      <c r="Q9" s="565"/>
      <c r="R9" s="358"/>
      <c r="S9" s="564"/>
      <c r="T9" s="564"/>
      <c r="U9" s="564"/>
      <c r="V9" s="564"/>
      <c r="W9" s="564"/>
      <c r="X9" s="565"/>
      <c r="Y9" s="358"/>
      <c r="Z9" s="564"/>
      <c r="AA9" s="564"/>
      <c r="AB9" s="564"/>
      <c r="AC9" s="564"/>
      <c r="AD9" s="564"/>
      <c r="AE9" s="565"/>
    </row>
    <row r="10" spans="1:31" ht="25.35" customHeight="1" x14ac:dyDescent="0.2">
      <c r="A10" s="359" t="s">
        <v>158</v>
      </c>
      <c r="B10" s="360"/>
      <c r="C10" s="360"/>
      <c r="D10" s="360"/>
      <c r="E10" s="360"/>
      <c r="F10" s="360"/>
      <c r="G10" s="360"/>
      <c r="H10" s="360"/>
      <c r="I10" s="360"/>
      <c r="J10" s="360"/>
      <c r="K10" s="357"/>
      <c r="L10" s="569"/>
      <c r="M10" s="569"/>
      <c r="N10" s="569"/>
      <c r="O10" s="569"/>
      <c r="P10" s="569"/>
      <c r="Q10" s="570"/>
      <c r="R10" s="358"/>
      <c r="S10" s="569"/>
      <c r="T10" s="569"/>
      <c r="U10" s="569"/>
      <c r="V10" s="569"/>
      <c r="W10" s="569"/>
      <c r="X10" s="570"/>
      <c r="Y10" s="358"/>
      <c r="Z10" s="569"/>
      <c r="AA10" s="569"/>
      <c r="AB10" s="569"/>
      <c r="AC10" s="569"/>
      <c r="AD10" s="569"/>
      <c r="AE10" s="570"/>
    </row>
    <row r="11" spans="1:31" ht="25.35" customHeight="1" x14ac:dyDescent="0.2">
      <c r="A11" s="355" t="s">
        <v>159</v>
      </c>
      <c r="B11" s="356"/>
      <c r="C11" s="356"/>
      <c r="D11" s="356"/>
      <c r="E11" s="356"/>
      <c r="F11" s="356"/>
      <c r="G11" s="356"/>
      <c r="H11" s="356"/>
      <c r="I11" s="356"/>
      <c r="J11" s="356"/>
      <c r="K11" s="357"/>
      <c r="L11" s="564"/>
      <c r="M11" s="564"/>
      <c r="N11" s="564"/>
      <c r="O11" s="564"/>
      <c r="P11" s="564"/>
      <c r="Q11" s="564"/>
      <c r="R11" s="358"/>
      <c r="S11" s="564"/>
      <c r="T11" s="564"/>
      <c r="U11" s="564"/>
      <c r="V11" s="564"/>
      <c r="W11" s="564"/>
      <c r="X11" s="564"/>
      <c r="Y11" s="358"/>
      <c r="Z11" s="564"/>
      <c r="AA11" s="564"/>
      <c r="AB11" s="564"/>
      <c r="AC11" s="564"/>
      <c r="AD11" s="564"/>
      <c r="AE11" s="564"/>
    </row>
    <row r="12" spans="1:31" ht="25.35" customHeight="1" x14ac:dyDescent="0.2">
      <c r="A12" s="566" t="s">
        <v>161</v>
      </c>
      <c r="B12" s="359" t="s">
        <v>162</v>
      </c>
      <c r="C12" s="360"/>
      <c r="D12" s="360"/>
      <c r="E12" s="360"/>
      <c r="F12" s="360"/>
      <c r="G12" s="360"/>
      <c r="H12" s="360"/>
      <c r="I12" s="360"/>
      <c r="J12" s="360"/>
      <c r="K12" s="357"/>
      <c r="L12" s="569"/>
      <c r="M12" s="569"/>
      <c r="N12" s="569"/>
      <c r="O12" s="569"/>
      <c r="P12" s="569"/>
      <c r="Q12" s="570"/>
      <c r="R12" s="358"/>
      <c r="S12" s="569"/>
      <c r="T12" s="569"/>
      <c r="U12" s="569"/>
      <c r="V12" s="569"/>
      <c r="W12" s="569"/>
      <c r="X12" s="570"/>
      <c r="Y12" s="358"/>
      <c r="Z12" s="569"/>
      <c r="AA12" s="569"/>
      <c r="AB12" s="569"/>
      <c r="AC12" s="569"/>
      <c r="AD12" s="569"/>
      <c r="AE12" s="570"/>
    </row>
    <row r="13" spans="1:31" ht="25.35" customHeight="1" x14ac:dyDescent="0.2">
      <c r="A13" s="567"/>
      <c r="B13" s="355" t="s">
        <v>140</v>
      </c>
      <c r="C13" s="356"/>
      <c r="D13" s="356"/>
      <c r="E13" s="356"/>
      <c r="F13" s="356"/>
      <c r="G13" s="356"/>
      <c r="H13" s="356"/>
      <c r="I13" s="356"/>
      <c r="J13" s="356"/>
      <c r="K13" s="357"/>
      <c r="L13" s="564"/>
      <c r="M13" s="564"/>
      <c r="N13" s="564"/>
      <c r="O13" s="564"/>
      <c r="P13" s="564"/>
      <c r="Q13" s="565"/>
      <c r="R13" s="358"/>
      <c r="S13" s="564"/>
      <c r="T13" s="564"/>
      <c r="U13" s="564"/>
      <c r="V13" s="564"/>
      <c r="W13" s="564"/>
      <c r="X13" s="565"/>
      <c r="Y13" s="358"/>
      <c r="Z13" s="564"/>
      <c r="AA13" s="564"/>
      <c r="AB13" s="564"/>
      <c r="AC13" s="564"/>
      <c r="AD13" s="564"/>
      <c r="AE13" s="565"/>
    </row>
    <row r="14" spans="1:31" ht="25.35" customHeight="1" x14ac:dyDescent="0.2">
      <c r="A14" s="568"/>
      <c r="B14" s="359" t="s">
        <v>141</v>
      </c>
      <c r="C14" s="360"/>
      <c r="D14" s="360"/>
      <c r="E14" s="360"/>
      <c r="F14" s="360"/>
      <c r="G14" s="360"/>
      <c r="H14" s="360"/>
      <c r="I14" s="360"/>
      <c r="J14" s="360"/>
      <c r="K14" s="357"/>
      <c r="L14" s="569"/>
      <c r="M14" s="569"/>
      <c r="N14" s="569"/>
      <c r="O14" s="569"/>
      <c r="P14" s="569"/>
      <c r="Q14" s="570"/>
      <c r="R14" s="358"/>
      <c r="S14" s="569"/>
      <c r="T14" s="569"/>
      <c r="U14" s="569"/>
      <c r="V14" s="569"/>
      <c r="W14" s="569"/>
      <c r="X14" s="570"/>
      <c r="Y14" s="358"/>
      <c r="Z14" s="569"/>
      <c r="AA14" s="569"/>
      <c r="AB14" s="569"/>
      <c r="AC14" s="569"/>
      <c r="AD14" s="569"/>
      <c r="AE14" s="570"/>
    </row>
    <row r="15" spans="1:31" ht="25.35" customHeight="1" x14ac:dyDescent="0.2">
      <c r="A15" s="566" t="s">
        <v>163</v>
      </c>
      <c r="B15" s="355" t="s">
        <v>81</v>
      </c>
      <c r="C15" s="356"/>
      <c r="D15" s="356"/>
      <c r="E15" s="356"/>
      <c r="F15" s="356"/>
      <c r="G15" s="356"/>
      <c r="H15" s="356"/>
      <c r="I15" s="356"/>
      <c r="J15" s="356"/>
      <c r="K15" s="357"/>
      <c r="L15" s="564"/>
      <c r="M15" s="564"/>
      <c r="N15" s="564"/>
      <c r="O15" s="564"/>
      <c r="P15" s="564"/>
      <c r="Q15" s="565"/>
      <c r="R15" s="358"/>
      <c r="S15" s="564"/>
      <c r="T15" s="564"/>
      <c r="U15" s="564"/>
      <c r="V15" s="564"/>
      <c r="W15" s="564"/>
      <c r="X15" s="565"/>
      <c r="Y15" s="358"/>
      <c r="Z15" s="564"/>
      <c r="AA15" s="564"/>
      <c r="AB15" s="564"/>
      <c r="AC15" s="564"/>
      <c r="AD15" s="564"/>
      <c r="AE15" s="565"/>
    </row>
    <row r="16" spans="1:31" ht="25.35" customHeight="1" x14ac:dyDescent="0.2">
      <c r="A16" s="568"/>
      <c r="B16" s="359" t="s">
        <v>143</v>
      </c>
      <c r="C16" s="360"/>
      <c r="D16" s="360"/>
      <c r="E16" s="360"/>
      <c r="F16" s="360"/>
      <c r="G16" s="360"/>
      <c r="H16" s="360"/>
      <c r="I16" s="360"/>
      <c r="J16" s="360"/>
      <c r="K16" s="357"/>
      <c r="L16" s="569"/>
      <c r="M16" s="569"/>
      <c r="N16" s="569"/>
      <c r="O16" s="569"/>
      <c r="P16" s="569"/>
      <c r="Q16" s="570"/>
      <c r="R16" s="358"/>
      <c r="S16" s="569"/>
      <c r="T16" s="569"/>
      <c r="U16" s="569"/>
      <c r="V16" s="569"/>
      <c r="W16" s="569"/>
      <c r="X16" s="570"/>
      <c r="Y16" s="358"/>
      <c r="Z16" s="569"/>
      <c r="AA16" s="569"/>
      <c r="AB16" s="569"/>
      <c r="AC16" s="569"/>
      <c r="AD16" s="569"/>
      <c r="AE16" s="570"/>
    </row>
    <row r="17" spans="1:31" ht="25.35" customHeight="1" x14ac:dyDescent="0.2">
      <c r="A17" s="355" t="s">
        <v>164</v>
      </c>
      <c r="B17" s="356"/>
      <c r="C17" s="356"/>
      <c r="D17" s="356"/>
      <c r="E17" s="356"/>
      <c r="F17" s="356"/>
      <c r="G17" s="356"/>
      <c r="H17" s="356"/>
      <c r="I17" s="356"/>
      <c r="J17" s="356"/>
      <c r="K17" s="357"/>
      <c r="L17" s="564"/>
      <c r="M17" s="564"/>
      <c r="N17" s="564"/>
      <c r="O17" s="564"/>
      <c r="P17" s="564"/>
      <c r="Q17" s="565"/>
      <c r="R17" s="358"/>
      <c r="S17" s="564"/>
      <c r="T17" s="564"/>
      <c r="U17" s="564"/>
      <c r="V17" s="564"/>
      <c r="W17" s="564"/>
      <c r="X17" s="565"/>
      <c r="Y17" s="358"/>
      <c r="Z17" s="564"/>
      <c r="AA17" s="564"/>
      <c r="AB17" s="564"/>
      <c r="AC17" s="564"/>
      <c r="AD17" s="564"/>
      <c r="AE17" s="565"/>
    </row>
    <row r="18" spans="1:31" ht="25.35" customHeight="1" x14ac:dyDescent="0.2">
      <c r="A18" s="566" t="s">
        <v>166</v>
      </c>
      <c r="B18" s="359" t="s">
        <v>165</v>
      </c>
      <c r="C18" s="360"/>
      <c r="D18" s="360"/>
      <c r="E18" s="360"/>
      <c r="F18" s="360"/>
      <c r="G18" s="360"/>
      <c r="H18" s="360"/>
      <c r="I18" s="360"/>
      <c r="J18" s="360"/>
      <c r="K18" s="357"/>
      <c r="L18" s="569"/>
      <c r="M18" s="569"/>
      <c r="N18" s="569"/>
      <c r="O18" s="569"/>
      <c r="P18" s="569"/>
      <c r="Q18" s="570"/>
      <c r="R18" s="358"/>
      <c r="S18" s="569"/>
      <c r="T18" s="569"/>
      <c r="U18" s="569"/>
      <c r="V18" s="569"/>
      <c r="W18" s="569"/>
      <c r="X18" s="570"/>
      <c r="Y18" s="358"/>
      <c r="Z18" s="569"/>
      <c r="AA18" s="569"/>
      <c r="AB18" s="569"/>
      <c r="AC18" s="569"/>
      <c r="AD18" s="569"/>
      <c r="AE18" s="570"/>
    </row>
    <row r="19" spans="1:31" ht="25.35" customHeight="1" x14ac:dyDescent="0.2">
      <c r="A19" s="567"/>
      <c r="B19" s="355" t="s">
        <v>146</v>
      </c>
      <c r="C19" s="356"/>
      <c r="D19" s="356"/>
      <c r="E19" s="356"/>
      <c r="F19" s="356"/>
      <c r="G19" s="356"/>
      <c r="H19" s="356"/>
      <c r="I19" s="356"/>
      <c r="J19" s="356"/>
      <c r="K19" s="357"/>
      <c r="L19" s="564"/>
      <c r="M19" s="564"/>
      <c r="N19" s="564"/>
      <c r="O19" s="564"/>
      <c r="P19" s="564"/>
      <c r="Q19" s="565"/>
      <c r="R19" s="358"/>
      <c r="S19" s="564"/>
      <c r="T19" s="564"/>
      <c r="U19" s="564"/>
      <c r="V19" s="564"/>
      <c r="W19" s="564"/>
      <c r="X19" s="565"/>
      <c r="Y19" s="358"/>
      <c r="Z19" s="564"/>
      <c r="AA19" s="564"/>
      <c r="AB19" s="564"/>
      <c r="AC19" s="564"/>
      <c r="AD19" s="564"/>
      <c r="AE19" s="565"/>
    </row>
    <row r="20" spans="1:31" ht="25.35" customHeight="1" x14ac:dyDescent="0.2">
      <c r="A20" s="568"/>
      <c r="B20" s="359" t="s">
        <v>226</v>
      </c>
      <c r="C20" s="360"/>
      <c r="D20" s="360"/>
      <c r="E20" s="360"/>
      <c r="F20" s="360"/>
      <c r="G20" s="360"/>
      <c r="H20" s="360"/>
      <c r="I20" s="360"/>
      <c r="J20" s="360"/>
      <c r="K20" s="357"/>
      <c r="L20" s="569"/>
      <c r="M20" s="569"/>
      <c r="N20" s="569"/>
      <c r="O20" s="569"/>
      <c r="P20" s="569"/>
      <c r="Q20" s="570"/>
      <c r="R20" s="358"/>
      <c r="S20" s="569"/>
      <c r="T20" s="569"/>
      <c r="U20" s="569"/>
      <c r="V20" s="569"/>
      <c r="W20" s="569"/>
      <c r="X20" s="570"/>
      <c r="Y20" s="358"/>
      <c r="Z20" s="569"/>
      <c r="AA20" s="569"/>
      <c r="AB20" s="569"/>
      <c r="AC20" s="569"/>
      <c r="AD20" s="569"/>
      <c r="AE20" s="570"/>
    </row>
    <row r="23" spans="1:31" ht="29.25" hidden="1" customHeight="1" x14ac:dyDescent="0.2">
      <c r="L23" s="575" t="str">
        <f>'Eva. classe'!B12</f>
        <v>► FRANÇAIS</v>
      </c>
      <c r="M23" s="575"/>
      <c r="N23" s="575"/>
      <c r="O23" s="575"/>
      <c r="P23" s="575"/>
      <c r="Q23" s="575"/>
    </row>
    <row r="24" spans="1:31" ht="36" hidden="1" customHeight="1" x14ac:dyDescent="0.2">
      <c r="L24" s="575" t="s">
        <v>176</v>
      </c>
      <c r="M24" s="575"/>
      <c r="N24" s="575"/>
      <c r="O24" s="575"/>
      <c r="P24" s="575"/>
      <c r="Q24" s="575"/>
    </row>
    <row r="25" spans="1:31" ht="36" hidden="1" customHeight="1" x14ac:dyDescent="0.2">
      <c r="L25" s="575" t="str">
        <f>'Eva. classe'!B14</f>
        <v>Participer à un débat</v>
      </c>
      <c r="M25" s="575"/>
      <c r="N25" s="575"/>
      <c r="O25" s="575"/>
      <c r="P25" s="575"/>
      <c r="Q25" s="575"/>
    </row>
    <row r="26" spans="1:31" ht="36" hidden="1" customHeight="1" x14ac:dyDescent="0.2">
      <c r="L26" s="575" t="str">
        <f>'Eva. classe'!B15</f>
        <v>Participer à un échange, un débat en tenant compte du point de vue d'autrui et du thème.</v>
      </c>
      <c r="M26" s="575"/>
      <c r="N26" s="575"/>
      <c r="O26" s="575"/>
      <c r="P26" s="575"/>
      <c r="Q26" s="575"/>
    </row>
    <row r="27" spans="1:31" ht="36" hidden="1" customHeight="1" x14ac:dyDescent="0.2">
      <c r="L27" s="575" t="str">
        <f>'Eva. classe'!B16</f>
        <v>Mémoriser et dire sans erreur et de manière expressive des poèmes et des textes en prose.</v>
      </c>
      <c r="M27" s="575"/>
      <c r="N27" s="575"/>
      <c r="O27" s="575"/>
      <c r="P27" s="575"/>
      <c r="Q27" s="575"/>
    </row>
    <row r="28" spans="1:31" ht="36" hidden="1" customHeight="1" x14ac:dyDescent="0.2">
      <c r="L28" s="575" t="str">
        <f>'Eva. classe'!B18</f>
        <v>2. LECTURE ET COMPRÉHENSION DE L'ÉCRIT</v>
      </c>
      <c r="M28" s="575"/>
      <c r="N28" s="575"/>
      <c r="O28" s="575"/>
      <c r="P28" s="575"/>
      <c r="Q28" s="575"/>
    </row>
    <row r="29" spans="1:31" ht="36" hidden="1" customHeight="1" x14ac:dyDescent="0.2">
      <c r="L29" s="575" t="str">
        <f>'Eva. classe'!B19</f>
        <v>Lire avec facilité des mots nouveaux, un texte et augmenter sa rapidité de lecture.</v>
      </c>
      <c r="M29" s="575"/>
      <c r="N29" s="575"/>
      <c r="O29" s="575"/>
      <c r="P29" s="575"/>
      <c r="Q29" s="575"/>
    </row>
    <row r="30" spans="1:31" ht="36" hidden="1" customHeight="1" x14ac:dyDescent="0.2">
      <c r="L30" s="575" t="str">
        <f>'Eva. classe'!B20</f>
        <v>Lire seul un énoncé et comprendre une consigne.</v>
      </c>
      <c r="M30" s="575"/>
      <c r="N30" s="575"/>
      <c r="O30" s="575"/>
      <c r="P30" s="575"/>
      <c r="Q30" s="575"/>
    </row>
    <row r="31" spans="1:31" ht="36" hidden="1" customHeight="1" x14ac:dyDescent="0.2">
      <c r="L31" s="575" t="str">
        <f>'Eva. classe'!B21</f>
        <v>Lire et comprendre des textes informatifs et documentaires.</v>
      </c>
      <c r="M31" s="575"/>
      <c r="N31" s="575"/>
      <c r="O31" s="575"/>
      <c r="P31" s="575"/>
      <c r="Q31" s="575"/>
    </row>
    <row r="32" spans="1:31" ht="36" hidden="1" customHeight="1" x14ac:dyDescent="0.2">
      <c r="L32" s="575" t="str">
        <f>'Eva. classe'!B22</f>
        <v>Lire et comprendre des textes littéraires (récits, descriptions, dialogues, poèmes).</v>
      </c>
      <c r="M32" s="575"/>
      <c r="N32" s="575"/>
      <c r="O32" s="575"/>
      <c r="P32" s="575"/>
      <c r="Q32" s="575"/>
    </row>
    <row r="33" spans="12:17" ht="36" hidden="1" customHeight="1" x14ac:dyDescent="0.2">
      <c r="L33" s="575" t="str">
        <f>'Eva. classe'!B23</f>
        <v>Repérer les principaux éléments d'un texte (titre, paragraphes, ponctuation, mots de liaison…) pour comprendre.</v>
      </c>
      <c r="M33" s="575"/>
      <c r="N33" s="575"/>
      <c r="O33" s="575"/>
      <c r="P33" s="575"/>
      <c r="Q33" s="575"/>
    </row>
    <row r="34" spans="12:17" ht="36" hidden="1" customHeight="1" x14ac:dyDescent="0.2">
      <c r="L34" s="575" t="str">
        <f>'Eva. classe'!B24</f>
        <v>Trouver le thème d'un texte.</v>
      </c>
      <c r="M34" s="575"/>
      <c r="N34" s="575"/>
      <c r="O34" s="575"/>
      <c r="P34" s="575"/>
      <c r="Q34" s="575"/>
    </row>
    <row r="35" spans="12:17" ht="36" hidden="1" customHeight="1" x14ac:dyDescent="0.2">
      <c r="L35" s="575" t="str">
        <f>'Eva. classe'!B25</f>
        <v>Se repérer dans une bibliothèque, une médiathèque.</v>
      </c>
      <c r="M35" s="575"/>
      <c r="N35" s="575"/>
      <c r="O35" s="575"/>
      <c r="P35" s="575"/>
      <c r="Q35" s="575"/>
    </row>
    <row r="36" spans="12:17" ht="36" hidden="1" customHeight="1" x14ac:dyDescent="0.2">
      <c r="L36" s="575" t="str">
        <f>'Eva. classe'!B27</f>
        <v>Lire intégralement des oeuvres littéraires.</v>
      </c>
      <c r="M36" s="575"/>
      <c r="N36" s="575"/>
      <c r="O36" s="575"/>
      <c r="P36" s="575"/>
      <c r="Q36" s="575"/>
    </row>
    <row r="37" spans="12:17" ht="36" hidden="1" customHeight="1" x14ac:dyDescent="0.2">
      <c r="L37" s="575" t="str">
        <f>'Eva. classe'!B28</f>
        <v>Rendre compte d'une lecture.</v>
      </c>
      <c r="M37" s="575"/>
      <c r="N37" s="575"/>
      <c r="O37" s="575"/>
      <c r="P37" s="575"/>
      <c r="Q37" s="575"/>
    </row>
    <row r="38" spans="12:17" ht="36" hidden="1" customHeight="1" x14ac:dyDescent="0.2">
      <c r="L38" s="575" t="str">
        <f>'Eva. classe'!B29</f>
        <v>Etablir des liens entre les textes lus</v>
      </c>
      <c r="M38" s="575"/>
      <c r="N38" s="575"/>
      <c r="O38" s="575"/>
      <c r="P38" s="575"/>
      <c r="Q38" s="575"/>
    </row>
    <row r="39" spans="12:17" ht="36" hidden="1" customHeight="1" x14ac:dyDescent="0.2">
      <c r="L39" s="575" t="str">
        <f>'Eva. classe'!B30</f>
        <v>3. ÉCRITURE</v>
      </c>
      <c r="M39" s="575"/>
      <c r="N39" s="575"/>
      <c r="O39" s="575"/>
      <c r="P39" s="575"/>
      <c r="Q39" s="575"/>
    </row>
    <row r="40" spans="12:17" ht="36" hidden="1" customHeight="1" x14ac:dyDescent="0.2">
      <c r="L40" s="575" t="str">
        <f>'Eva. classe'!B31</f>
        <v>Copier un texte sans erreur</v>
      </c>
      <c r="M40" s="575"/>
      <c r="N40" s="575"/>
      <c r="O40" s="575"/>
      <c r="P40" s="575"/>
      <c r="Q40" s="575"/>
    </row>
    <row r="41" spans="12:17" ht="36" hidden="1" customHeight="1" x14ac:dyDescent="0.2">
      <c r="L41" s="575" t="str">
        <f>'Eva. classe'!B32</f>
        <v>Rédiger, corriger et améliorer un texte cohérent d'une quinzaine de lignes dans une langue correcte.</v>
      </c>
      <c r="M41" s="575"/>
      <c r="N41" s="575"/>
      <c r="O41" s="575"/>
      <c r="P41" s="575"/>
      <c r="Q41" s="575"/>
    </row>
    <row r="42" spans="12:17" ht="36" hidden="1" customHeight="1" x14ac:dyDescent="0.2">
      <c r="L42" s="575" t="str">
        <f>'Eva. classe'!B33</f>
        <v>Raconter, décrire, expliquer une démarche, justifier une réponse résumer un récit, écrire un poème.</v>
      </c>
      <c r="M42" s="575"/>
      <c r="N42" s="575"/>
      <c r="O42" s="575"/>
      <c r="P42" s="575"/>
      <c r="Q42" s="575"/>
    </row>
    <row r="43" spans="12:17" ht="36" hidden="1" customHeight="1" x14ac:dyDescent="0.2">
      <c r="L43" s="575" t="str">
        <f>'Eva. classe'!B34</f>
        <v>4. ETUDE DE LA LANGUE</v>
      </c>
      <c r="M43" s="575"/>
      <c r="N43" s="575"/>
      <c r="O43" s="575"/>
      <c r="P43" s="575"/>
      <c r="Q43" s="575"/>
    </row>
    <row r="44" spans="12:17" ht="36" hidden="1" customHeight="1" x14ac:dyDescent="0.2">
      <c r="L44" s="575" t="str">
        <f>'Eva. classe'!B36</f>
        <v>Connaître le vocabulaire et utiliser à bon escient les termes utilisés en classe.</v>
      </c>
      <c r="M44" s="575"/>
      <c r="N44" s="575"/>
      <c r="O44" s="575"/>
      <c r="P44" s="575"/>
      <c r="Q44" s="575"/>
    </row>
    <row r="45" spans="12:17" ht="36" hidden="1" customHeight="1" x14ac:dyDescent="0.2">
      <c r="L45" s="575" t="str">
        <f>'Eva. classe'!B37</f>
        <v>Maîtriser le sens des mots.</v>
      </c>
      <c r="M45" s="575"/>
      <c r="N45" s="575"/>
      <c r="O45" s="575"/>
      <c r="P45" s="575"/>
      <c r="Q45" s="575"/>
    </row>
    <row r="46" spans="12:17" ht="36" hidden="1" customHeight="1" x14ac:dyDescent="0.2">
      <c r="L46" s="575" t="str">
        <f>'Eva. classe'!B38</f>
        <v>Comprendre le sens des mots selon leur contexte en situation de lecture.</v>
      </c>
      <c r="M46" s="575"/>
      <c r="N46" s="575"/>
      <c r="O46" s="575"/>
      <c r="P46" s="575"/>
      <c r="Q46" s="575"/>
    </row>
    <row r="47" spans="12:17" ht="36" hidden="1" customHeight="1" x14ac:dyDescent="0.2">
      <c r="L47" s="575" t="str">
        <f>'Eva. classe'!B39</f>
        <v>Construire des familles de mots.</v>
      </c>
      <c r="M47" s="575"/>
      <c r="N47" s="575"/>
      <c r="O47" s="575"/>
      <c r="P47" s="575"/>
      <c r="Q47" s="575"/>
    </row>
    <row r="48" spans="12:17" ht="36" hidden="1" customHeight="1" x14ac:dyDescent="0.2">
      <c r="L48" s="575" t="str">
        <f>'Eva. classe'!B40</f>
        <v>Définir un mot à l'aide du dictionnaire.</v>
      </c>
      <c r="M48" s="575"/>
      <c r="N48" s="575"/>
      <c r="O48" s="575"/>
      <c r="P48" s="575"/>
      <c r="Q48" s="575"/>
    </row>
    <row r="49" spans="12:17" ht="36" hidden="1" customHeight="1" x14ac:dyDescent="0.2">
      <c r="L49" s="575" t="str">
        <f>'Eva. classe'!B42</f>
        <v>Connaître le vocabulaire et utiliser à bon escient les phrases selon leur type et leur forme.</v>
      </c>
      <c r="M49" s="575"/>
      <c r="N49" s="575"/>
      <c r="O49" s="575"/>
      <c r="P49" s="575"/>
      <c r="Q49" s="575"/>
    </row>
    <row r="50" spans="12:17" ht="36" hidden="1" customHeight="1" x14ac:dyDescent="0.2">
      <c r="L50" s="575" t="str">
        <f>'Eva. classe'!B43</f>
        <v>Identifier la nature (nom, verbe, article, déterminant, adjectif, pronom personnel, pronom relatif, préposition,…)..</v>
      </c>
      <c r="M50" s="575"/>
      <c r="N50" s="575"/>
      <c r="O50" s="575"/>
      <c r="P50" s="575"/>
      <c r="Q50" s="575"/>
    </row>
    <row r="51" spans="12:17" ht="36" hidden="1" customHeight="1" x14ac:dyDescent="0.2">
      <c r="L51" s="575" t="str">
        <f>'Eva. classe'!B44</f>
        <v>Identifier la fonction (sujet, verbe, complément d'objet, complément du nom, complément circonstanciel, attribut du sujet) et les utiliser à on escient.</v>
      </c>
      <c r="M51" s="575"/>
      <c r="N51" s="575"/>
      <c r="O51" s="575"/>
      <c r="P51" s="575"/>
      <c r="Q51" s="575"/>
    </row>
    <row r="52" spans="12:17" ht="36" hidden="1" customHeight="1" x14ac:dyDescent="0.2">
      <c r="L52" s="575" t="str">
        <f>'Eva. classe'!B46</f>
        <v>Comprendre les règles de formation des temps des verbes et repérer dans un texte les verbes aux temps étudiés en classe.</v>
      </c>
      <c r="M52" s="575"/>
      <c r="N52" s="575"/>
      <c r="O52" s="575"/>
      <c r="P52" s="575"/>
      <c r="Q52" s="575"/>
    </row>
    <row r="53" spans="12:17" ht="36" hidden="1" customHeight="1" x14ac:dyDescent="0.2">
      <c r="L53" s="575" t="str">
        <f>'Eva. classe'!B47</f>
        <v>Conjuguer les verbes aux temps étudiés en classe.</v>
      </c>
      <c r="M53" s="575"/>
      <c r="N53" s="575"/>
      <c r="O53" s="575"/>
      <c r="P53" s="575"/>
      <c r="Q53" s="575"/>
    </row>
    <row r="54" spans="12:17" ht="36" hidden="1" customHeight="1" x14ac:dyDescent="0.2">
      <c r="L54" s="575" t="str">
        <f>'Eva. classe'!B48</f>
        <v>Utiliser les temps des verbes étudiés en classe.</v>
      </c>
      <c r="M54" s="575"/>
      <c r="N54" s="575"/>
      <c r="O54" s="575"/>
      <c r="P54" s="575"/>
      <c r="Q54" s="575"/>
    </row>
    <row r="55" spans="12:17" ht="36" hidden="1" customHeight="1" x14ac:dyDescent="0.2">
      <c r="L55" s="575" t="str">
        <f>'Eva. classe'!B49</f>
        <v>Connaître les règles d'accords étudiés en classe (sujet, verbe, dans le groupe nominal).</v>
      </c>
      <c r="M55" s="575"/>
      <c r="N55" s="575"/>
      <c r="O55" s="575"/>
      <c r="P55" s="575"/>
      <c r="Q55" s="575"/>
    </row>
    <row r="56" spans="12:17" ht="36" hidden="1" customHeight="1" x14ac:dyDescent="0.2">
      <c r="L56" s="575" t="str">
        <f>'Eva. classe'!B51</f>
        <v>Écrire sans erreur sous la dictée un texte d'une dizaine de lignes en mobilisant ses connaissances sur la langue.</v>
      </c>
      <c r="M56" s="575"/>
      <c r="N56" s="575"/>
      <c r="O56" s="575"/>
      <c r="P56" s="575"/>
      <c r="Q56" s="575"/>
    </row>
    <row r="57" spans="12:17" ht="36" hidden="1" customHeight="1" x14ac:dyDescent="0.2">
      <c r="L57" s="575" t="str">
        <f>'Eva. classe'!B52</f>
        <v>Utiliser ses connaissances pour maîtriser l'orthographe grammaticale.</v>
      </c>
      <c r="M57" s="575"/>
      <c r="N57" s="575"/>
      <c r="O57" s="575"/>
      <c r="P57" s="575"/>
      <c r="Q57" s="575"/>
    </row>
    <row r="58" spans="12:17" ht="36" hidden="1" customHeight="1" x14ac:dyDescent="0.2">
      <c r="L58" s="575" t="str">
        <f>'Eva. classe'!B53</f>
        <v>Maîtriser l'orthographe lexicale.</v>
      </c>
      <c r="M58" s="575"/>
      <c r="N58" s="575"/>
      <c r="O58" s="575"/>
      <c r="P58" s="575"/>
      <c r="Q58" s="575"/>
    </row>
    <row r="59" spans="12:17" ht="36" hidden="1" customHeight="1" x14ac:dyDescent="0.2">
      <c r="L59" s="575" t="str">
        <f>'Eva. classe'!B54</f>
        <v>► MATHÉMATIQUES</v>
      </c>
      <c r="M59" s="575"/>
      <c r="N59" s="575"/>
      <c r="O59" s="575"/>
      <c r="P59" s="575"/>
      <c r="Q59" s="575"/>
    </row>
    <row r="60" spans="12:17" ht="36" hidden="1" customHeight="1" x14ac:dyDescent="0.2">
      <c r="L60" s="575" t="str">
        <f>'Eva. classe'!B55</f>
        <v>1. NOMBRES ET CALCUL</v>
      </c>
      <c r="M60" s="575"/>
      <c r="N60" s="575"/>
      <c r="O60" s="575"/>
      <c r="P60" s="575"/>
      <c r="Q60" s="575"/>
    </row>
    <row r="61" spans="12:17" ht="36" hidden="1" customHeight="1" x14ac:dyDescent="0.2">
      <c r="L61" s="575" t="str">
        <f>'Eva. classe'!B57</f>
        <v>Écrire, nommer, comparer et utiliser les nombres entiers.</v>
      </c>
      <c r="M61" s="575"/>
      <c r="N61" s="575"/>
      <c r="O61" s="575"/>
      <c r="P61" s="575"/>
      <c r="Q61" s="575"/>
    </row>
    <row r="62" spans="12:17" ht="36" hidden="1" customHeight="1" x14ac:dyDescent="0.2">
      <c r="L62" s="575" t="str">
        <f>'Eva. classe'!B58</f>
        <v>Connaître les doubles, moitiés, quadruples, quarts, triples, tiers, et multiples de 5, 10, 15, 20, 25, 50.</v>
      </c>
      <c r="M62" s="575"/>
      <c r="N62" s="575"/>
      <c r="O62" s="575"/>
      <c r="P62" s="575"/>
      <c r="Q62" s="575"/>
    </row>
    <row r="63" spans="12:17" ht="36" hidden="1" customHeight="1" x14ac:dyDescent="0.2">
      <c r="L63" s="575" t="str">
        <f>'Eva. classe'!B59</f>
        <v>Écrire, nommer, comparer et utiliser les fractions simples (demi, tiers, quart, dixième, centième).</v>
      </c>
      <c r="M63" s="575"/>
      <c r="N63" s="575"/>
      <c r="O63" s="575"/>
      <c r="P63" s="575"/>
      <c r="Q63" s="575"/>
    </row>
    <row r="64" spans="12:17" ht="36" hidden="1" customHeight="1" x14ac:dyDescent="0.2">
      <c r="L64" s="575" t="str">
        <f>'Eva. classe'!B60</f>
        <v>Écrire, nommer, comparer et utiliser les nombres décimaux.</v>
      </c>
      <c r="M64" s="575"/>
      <c r="N64" s="575"/>
      <c r="O64" s="575"/>
      <c r="P64" s="575"/>
      <c r="Q64" s="575"/>
    </row>
    <row r="65" spans="12:17" ht="36" hidden="1" customHeight="1" x14ac:dyDescent="0.2">
      <c r="L65" s="575" t="str">
        <f>'Eva. classe'!B63</f>
        <v>Connaître et utiliser les tables d'addition et de multiplication pour calculer. Multiplier par 10, 100, 1000…</v>
      </c>
      <c r="M65" s="575"/>
      <c r="N65" s="575"/>
      <c r="O65" s="575"/>
      <c r="P65" s="575"/>
      <c r="Q65" s="575"/>
    </row>
    <row r="66" spans="12:17" ht="36" hidden="1" customHeight="1" x14ac:dyDescent="0.2">
      <c r="L66" s="575" t="str">
        <f>'Eva. classe'!B64</f>
        <v>Calculer mentalement avec des nombres entiers et des nombres décimaux.</v>
      </c>
      <c r="M66" s="575"/>
      <c r="N66" s="575"/>
      <c r="O66" s="575"/>
      <c r="P66" s="575"/>
      <c r="Q66" s="575"/>
    </row>
    <row r="67" spans="12:17" ht="36" hidden="1" customHeight="1" x14ac:dyDescent="0.2">
      <c r="L67" s="575" t="str">
        <f>'Eva. classe'!B66</f>
        <v>Utiliser la technique de l'addition et de la soustraction.</v>
      </c>
      <c r="M67" s="575"/>
      <c r="N67" s="575"/>
      <c r="O67" s="575"/>
      <c r="P67" s="575"/>
      <c r="Q67" s="575"/>
    </row>
    <row r="68" spans="12:17" ht="36" hidden="1" customHeight="1" x14ac:dyDescent="0.2">
      <c r="L68" s="575" t="str">
        <f>'Eva. classe'!B67</f>
        <v>Utiliser la technique de la multiplication.</v>
      </c>
      <c r="M68" s="575"/>
      <c r="N68" s="575"/>
      <c r="O68" s="575"/>
      <c r="P68" s="575"/>
      <c r="Q68" s="575"/>
    </row>
    <row r="69" spans="12:17" ht="36" hidden="1" customHeight="1" x14ac:dyDescent="0.2">
      <c r="L69" s="575" t="str">
        <f>'Eva. classe'!B68</f>
        <v>Utiliser la technique de la division.</v>
      </c>
      <c r="M69" s="575"/>
      <c r="N69" s="575"/>
      <c r="O69" s="575"/>
      <c r="P69" s="575"/>
      <c r="Q69" s="575"/>
    </row>
    <row r="70" spans="12:17" ht="36" hidden="1" customHeight="1" x14ac:dyDescent="0.2">
      <c r="L70" s="575" t="str">
        <f>'Eva. classe'!B69</f>
        <v>Utiliser la calculatrice à bon escient.</v>
      </c>
      <c r="M70" s="575"/>
      <c r="N70" s="575"/>
      <c r="O70" s="575"/>
      <c r="P70" s="575"/>
      <c r="Q70" s="575"/>
    </row>
    <row r="71" spans="12:17" ht="36" hidden="1" customHeight="1" x14ac:dyDescent="0.2">
      <c r="L71" s="575" t="str">
        <f>'Eva. classe'!B70</f>
        <v>2. GRANDEURS ET MESURES</v>
      </c>
      <c r="M71" s="575"/>
      <c r="N71" s="575"/>
      <c r="O71" s="575"/>
      <c r="P71" s="575"/>
      <c r="Q71" s="575"/>
    </row>
    <row r="72" spans="12:17" ht="36" hidden="1" customHeight="1" x14ac:dyDescent="0.2">
      <c r="L72" s="575" t="str">
        <f>'Eva. classe'!B71</f>
        <v>Connaître et utiliser les unités de mesure vues en classe.</v>
      </c>
      <c r="M72" s="575"/>
      <c r="N72" s="575"/>
      <c r="O72" s="575"/>
      <c r="P72" s="575"/>
      <c r="Q72" s="575"/>
    </row>
    <row r="73" spans="12:17" ht="36" hidden="1" customHeight="1" x14ac:dyDescent="0.2">
      <c r="L73" s="575" t="str">
        <f>'Eva. classe'!B72</f>
        <v>Comparer et reproduire des angles.</v>
      </c>
      <c r="M73" s="575"/>
      <c r="N73" s="575"/>
      <c r="O73" s="575"/>
      <c r="P73" s="575"/>
      <c r="Q73" s="575"/>
    </row>
    <row r="74" spans="12:17" ht="36" hidden="1" customHeight="1" x14ac:dyDescent="0.2">
      <c r="L74" s="575" t="str">
        <f>'Eva. classe'!B73</f>
        <v>Résoudre des problèmes en mobilisant ses connaissances relatives aux grandeurs et à leurs mesures.</v>
      </c>
      <c r="M74" s="575"/>
      <c r="N74" s="575"/>
      <c r="O74" s="575"/>
      <c r="P74" s="575"/>
      <c r="Q74" s="575"/>
    </row>
    <row r="75" spans="12:17" ht="36" hidden="1" customHeight="1" x14ac:dyDescent="0.2">
      <c r="L75" s="575" t="str">
        <f>'Eva. classe'!B75</f>
        <v>Résoudre des problèmes relevant des quatre opérations.</v>
      </c>
      <c r="M75" s="575"/>
      <c r="N75" s="575"/>
      <c r="O75" s="575"/>
      <c r="P75" s="575"/>
      <c r="Q75" s="575"/>
    </row>
    <row r="76" spans="12:17" ht="36" hidden="1" customHeight="1" x14ac:dyDescent="0.2">
      <c r="L76" s="575" t="str">
        <f>'Eva. classe'!B76</f>
        <v>Résoudre des problèmes relevant de la proportionnalité.</v>
      </c>
      <c r="M76" s="575"/>
      <c r="N76" s="575"/>
      <c r="O76" s="575"/>
      <c r="P76" s="575"/>
      <c r="Q76" s="575"/>
    </row>
    <row r="77" spans="12:17" ht="36" hidden="1" customHeight="1" x14ac:dyDescent="0.2">
      <c r="L77" s="575" t="str">
        <f>'Eva. classe'!B77</f>
        <v>Mesure du temps: l'heure, les durées</v>
      </c>
      <c r="M77" s="575"/>
      <c r="N77" s="575"/>
      <c r="O77" s="575"/>
      <c r="P77" s="575"/>
      <c r="Q77" s="575"/>
    </row>
    <row r="78" spans="12:17" ht="36" hidden="1" customHeight="1" x14ac:dyDescent="0.2">
      <c r="L78" s="575" t="str">
        <f>'Eva. classe'!B78</f>
        <v>Élaborer un raisonnement et présenter sa démarche pour justifier le résultat.</v>
      </c>
      <c r="M78" s="575"/>
      <c r="N78" s="575"/>
      <c r="O78" s="575"/>
      <c r="P78" s="575"/>
      <c r="Q78" s="575"/>
    </row>
    <row r="79" spans="12:17" ht="36" hidden="1" customHeight="1" x14ac:dyDescent="0.2">
      <c r="L79" s="575" t="str">
        <f>'Eva. classe'!B79</f>
        <v>Lire et interpréter un tableau ou un graphique.</v>
      </c>
      <c r="M79" s="575"/>
      <c r="N79" s="575"/>
      <c r="O79" s="575"/>
      <c r="P79" s="575"/>
      <c r="Q79" s="575"/>
    </row>
    <row r="80" spans="12:17" ht="36" hidden="1" customHeight="1" x14ac:dyDescent="0.2">
      <c r="L80" s="575" t="str">
        <f>'Eva. classe'!B80</f>
        <v>3. ESPACE ET GÉOMÉTRIE</v>
      </c>
      <c r="M80" s="575"/>
      <c r="N80" s="575"/>
      <c r="O80" s="575"/>
      <c r="P80" s="575"/>
      <c r="Q80" s="575"/>
    </row>
    <row r="81" spans="12:17" ht="36" hidden="1" customHeight="1" x14ac:dyDescent="0.2">
      <c r="L81" s="575" t="str">
        <f>'Eva. classe'!B81</f>
        <v>Reconnaître des droites perpendiculaires.</v>
      </c>
      <c r="M81" s="575"/>
      <c r="N81" s="575"/>
      <c r="O81" s="575"/>
      <c r="P81" s="575"/>
      <c r="Q81" s="575"/>
    </row>
    <row r="82" spans="12:17" ht="36" hidden="1" customHeight="1" x14ac:dyDescent="0.2">
      <c r="L82" s="575" t="str">
        <f>'Eva. classe'!B82</f>
        <v>Reconnaître, décrire et nommer, des figures planes (carré, rectangle, losange, triangle et triangles particuliers, cercle) et des solides (cube, pavé, cylindre, prisme).</v>
      </c>
      <c r="M82" s="575"/>
      <c r="N82" s="575"/>
      <c r="O82" s="575"/>
      <c r="P82" s="575"/>
      <c r="Q82" s="575"/>
    </row>
    <row r="83" spans="12:17" ht="36" hidden="1" customHeight="1" x14ac:dyDescent="0.2">
      <c r="L83" s="575" t="str">
        <f>'Eva. classe'!B83</f>
        <v>Tracer des droites perpendiculaires.</v>
      </c>
      <c r="M83" s="575"/>
      <c r="N83" s="575"/>
      <c r="O83" s="575"/>
      <c r="P83" s="575"/>
      <c r="Q83" s="575"/>
    </row>
    <row r="84" spans="12:17" ht="36" hidden="1" customHeight="1" x14ac:dyDescent="0.2">
      <c r="L84" s="575" t="str">
        <f>'Eva. classe'!B84</f>
        <v>Utiliser à bon escient le vocabulaire des propriétés, figures et solides vus en classe(côté, angle, diagonale, axe de symétrie, centre, rayon, diamètre, arête, face.</v>
      </c>
      <c r="M84" s="575"/>
      <c r="N84" s="575"/>
      <c r="O84" s="575"/>
      <c r="P84" s="575"/>
      <c r="Q84" s="575"/>
    </row>
    <row r="85" spans="12:17" ht="29.25" hidden="1" customHeight="1" x14ac:dyDescent="0.2">
      <c r="L85" s="575" t="str">
        <f>'Eva. classe'!B95</f>
        <v>►SCIENCES ET TECHNOLOGIE</v>
      </c>
      <c r="M85" s="575"/>
      <c r="N85" s="575"/>
      <c r="O85" s="575"/>
      <c r="P85" s="575"/>
      <c r="Q85" s="575"/>
    </row>
    <row r="86" spans="12:17" ht="29.25" hidden="1" customHeight="1" x14ac:dyDescent="0.2">
      <c r="L86" s="575" t="str">
        <f>'Eva. classe'!B96</f>
        <v>S'engager dans une démarche d'investigation(questionnement, expérimentation, observation, raisonnement), rendre compte des résultats, expliquer sa démarche.</v>
      </c>
      <c r="M86" s="575"/>
      <c r="N86" s="575"/>
      <c r="O86" s="575"/>
      <c r="P86" s="575"/>
      <c r="Q86" s="575"/>
    </row>
    <row r="87" spans="12:17" ht="29.25" hidden="1" customHeight="1" x14ac:dyDescent="0.2">
      <c r="L87" s="575" t="str">
        <f>'Eva. classe'!B97</f>
        <v>Présenter ses travaux dans un écrit.</v>
      </c>
      <c r="M87" s="575"/>
      <c r="N87" s="575"/>
      <c r="O87" s="575"/>
      <c r="P87" s="575"/>
      <c r="Q87" s="575"/>
    </row>
    <row r="88" spans="12:17" ht="29.25" hidden="1" customHeight="1" x14ac:dyDescent="0.2">
      <c r="L88" s="575" t="str">
        <f>'Eva. classe'!B98</f>
        <v xml:space="preserve">Maîtriser des connaissances scientifiques (le ciel et la Terre, l'énergie, l'unité et la diversité du vivant, le fonctionnement du corps humain et la santé, les êtres vivant dans leur environnement, les objets techniques). </v>
      </c>
      <c r="M88" s="575"/>
      <c r="N88" s="575"/>
      <c r="O88" s="575"/>
      <c r="P88" s="575"/>
      <c r="Q88" s="575"/>
    </row>
    <row r="89" spans="12:17" ht="29.25" hidden="1" customHeight="1" x14ac:dyDescent="0.2">
      <c r="L89" s="575" t="str">
        <f>'Eva. classe'!B99</f>
        <v>Mobiliser des connaissances scientifiques dans différentes activités.</v>
      </c>
      <c r="M89" s="575"/>
      <c r="N89" s="575"/>
      <c r="O89" s="575"/>
      <c r="P89" s="575"/>
      <c r="Q89" s="575"/>
    </row>
    <row r="90" spans="12:17" ht="29.25" hidden="1" customHeight="1" x14ac:dyDescent="0.2">
      <c r="L90" s="575" t="str">
        <f>'Eva. classe'!B100</f>
        <v>► LANGUE VIVANTE</v>
      </c>
      <c r="M90" s="575"/>
      <c r="N90" s="575"/>
      <c r="O90" s="575"/>
      <c r="P90" s="575"/>
      <c r="Q90" s="575"/>
    </row>
    <row r="91" spans="12:17" ht="29.25" hidden="1" customHeight="1" x14ac:dyDescent="0.2">
      <c r="L91" s="575" t="str">
        <f>'Eva. classe'!B101</f>
        <v>1. ÉCOUTER ET PARLER</v>
      </c>
      <c r="M91" s="575"/>
      <c r="N91" s="575"/>
      <c r="O91" s="575"/>
      <c r="P91" s="575"/>
      <c r="Q91" s="575"/>
    </row>
    <row r="92" spans="12:17" ht="29.25" hidden="1" customHeight="1" x14ac:dyDescent="0.2">
      <c r="L92" s="575" t="str">
        <f>'Eva. classe'!B102</f>
        <v>Communiquer, réagir et dialoguer avec les autres.</v>
      </c>
      <c r="M92" s="575"/>
      <c r="N92" s="575"/>
      <c r="O92" s="575"/>
      <c r="P92" s="575"/>
      <c r="Q92" s="575"/>
    </row>
    <row r="93" spans="12:17" ht="29.25" hidden="1" customHeight="1" x14ac:dyDescent="0.2">
      <c r="L93" s="575" t="str">
        <f>'Eva. classe'!B103</f>
        <v>Écouter et comprendre un message oral.</v>
      </c>
      <c r="M93" s="575"/>
      <c r="N93" s="575"/>
      <c r="O93" s="575"/>
      <c r="P93" s="575"/>
      <c r="Q93" s="575"/>
    </row>
    <row r="94" spans="12:17" ht="29.25" hidden="1" customHeight="1" x14ac:dyDescent="0.2">
      <c r="L94" s="575" t="str">
        <f>'Eva. classe'!B104</f>
        <v>Parler de manière continue.</v>
      </c>
      <c r="M94" s="575"/>
      <c r="N94" s="575"/>
      <c r="O94" s="575"/>
      <c r="P94" s="575"/>
      <c r="Q94" s="575"/>
    </row>
    <row r="95" spans="12:17" ht="29.25" hidden="1" customHeight="1" x14ac:dyDescent="0.2">
      <c r="L95" s="575" t="str">
        <f>'Eva. classe'!B107</f>
        <v>2. LIRE ET ÉCRIRE</v>
      </c>
      <c r="M95" s="575"/>
      <c r="N95" s="575"/>
      <c r="O95" s="575"/>
      <c r="P95" s="575"/>
      <c r="Q95" s="575"/>
    </row>
    <row r="96" spans="12:17" ht="29.25" hidden="1" customHeight="1" x14ac:dyDescent="0.2">
      <c r="L96" s="575" t="str">
        <f>'Eva. classe'!B108</f>
        <v>Lire et comprendre un texte court et très simple.</v>
      </c>
      <c r="M96" s="575"/>
      <c r="N96" s="575"/>
      <c r="O96" s="575"/>
      <c r="P96" s="575"/>
      <c r="Q96" s="575"/>
    </row>
    <row r="97" spans="12:17" ht="29.25" hidden="1" customHeight="1" x14ac:dyDescent="0.2">
      <c r="L97" s="575" t="str">
        <f>'Eva. classe'!B109</f>
        <v>Copier, produire des mots et des énoncés brefs et simples à l'écrit.</v>
      </c>
      <c r="M97" s="575"/>
      <c r="N97" s="575"/>
      <c r="O97" s="575"/>
      <c r="P97" s="575"/>
      <c r="Q97" s="575"/>
    </row>
    <row r="98" spans="12:17" ht="29.25" hidden="1" customHeight="1" x14ac:dyDescent="0.2">
      <c r="L98" s="575" t="str">
        <f>'Eva. classe'!B112</f>
        <v>► HISTOIRE - GÉOGRAPHIE</v>
      </c>
      <c r="M98" s="575"/>
      <c r="N98" s="575"/>
      <c r="O98" s="575"/>
      <c r="P98" s="575"/>
      <c r="Q98" s="575"/>
    </row>
    <row r="99" spans="12:17" ht="29.25" hidden="1" customHeight="1" x14ac:dyDescent="0.2">
      <c r="L99" s="575" t="str">
        <f>'Eva. classe'!B113</f>
        <v>1. HISTOIRE</v>
      </c>
      <c r="M99" s="575"/>
      <c r="N99" s="575"/>
      <c r="O99" s="575"/>
      <c r="P99" s="575"/>
      <c r="Q99" s="575"/>
    </row>
    <row r="100" spans="12:17" ht="29.25" hidden="1" customHeight="1" x14ac:dyDescent="0.2">
      <c r="L100" s="575" t="str">
        <f>'Eva. classe'!B114</f>
        <v>Lire et comprendre des documents historiques simples.</v>
      </c>
      <c r="M100" s="575"/>
      <c r="N100" s="575"/>
      <c r="O100" s="575"/>
      <c r="P100" s="575"/>
      <c r="Q100" s="575"/>
    </row>
    <row r="101" spans="12:17" ht="29.25" hidden="1" customHeight="1" x14ac:dyDescent="0.2">
      <c r="L101" s="575" t="str">
        <f>'Eva. classe'!B115</f>
        <v>Identifier et caractériser les grandes périodes historiques et les situer chronologiquement.</v>
      </c>
      <c r="M101" s="575"/>
      <c r="N101" s="575"/>
      <c r="O101" s="575"/>
      <c r="P101" s="575"/>
      <c r="Q101" s="575"/>
    </row>
    <row r="102" spans="12:17" ht="29.25" hidden="1" customHeight="1" x14ac:dyDescent="0.2">
      <c r="L102" s="575" t="str">
        <f>'Eva. classe'!B116</f>
        <v>Construire et utiliser une frise chronologique.</v>
      </c>
      <c r="M102" s="575"/>
      <c r="N102" s="575"/>
      <c r="O102" s="575"/>
      <c r="P102" s="575"/>
      <c r="Q102" s="575"/>
    </row>
    <row r="103" spans="12:17" ht="29.25" hidden="1" customHeight="1" x14ac:dyDescent="0.2">
      <c r="L103" s="575" t="str">
        <f>'Eva. classe'!B117</f>
        <v>Connaître le rôle des personnages clés et des groupes sociaux.</v>
      </c>
      <c r="M103" s="575"/>
      <c r="N103" s="575"/>
      <c r="O103" s="575"/>
      <c r="P103" s="575"/>
      <c r="Q103" s="575"/>
    </row>
    <row r="104" spans="12:17" ht="29.25" hidden="1" customHeight="1" x14ac:dyDescent="0.2">
      <c r="L104" s="575" t="str">
        <f>'Eva. classe'!B118</f>
        <v>Connaître le vocabulaire historique.</v>
      </c>
      <c r="M104" s="575"/>
      <c r="N104" s="575"/>
      <c r="O104" s="575"/>
      <c r="P104" s="575"/>
      <c r="Q104" s="575"/>
    </row>
    <row r="105" spans="12:17" ht="29.25" hidden="1" customHeight="1" x14ac:dyDescent="0.2">
      <c r="L105" s="575" t="str">
        <f>'Eva. classe'!B119</f>
        <v>Rédiger une synthèse des informations de la leçon.</v>
      </c>
      <c r="M105" s="575"/>
      <c r="N105" s="575"/>
      <c r="O105" s="575"/>
      <c r="P105" s="575"/>
      <c r="Q105" s="575"/>
    </row>
    <row r="106" spans="12:17" ht="29.25" hidden="1" customHeight="1" x14ac:dyDescent="0.2">
      <c r="L106" s="575" t="str">
        <f>'Eva. classe'!B120</f>
        <v>2. GÉOGRAPHIE</v>
      </c>
      <c r="M106" s="575"/>
      <c r="N106" s="575"/>
      <c r="O106" s="575"/>
      <c r="P106" s="575"/>
      <c r="Q106" s="575"/>
    </row>
    <row r="107" spans="12:17" ht="29.25" hidden="1" customHeight="1" x14ac:dyDescent="0.2">
      <c r="L107" s="575" t="str">
        <f>'Eva. classe'!B121</f>
        <v>Lire et comprendre des documents géographiques simples.</v>
      </c>
      <c r="M107" s="575"/>
      <c r="N107" s="575"/>
      <c r="O107" s="575"/>
      <c r="P107" s="575"/>
      <c r="Q107" s="575"/>
    </row>
    <row r="108" spans="12:17" ht="29.25" hidden="1" customHeight="1" x14ac:dyDescent="0.2">
      <c r="L108" s="575" t="str">
        <f>'Eva. classe'!B122</f>
        <v xml:space="preserve">Connaître les principaux caractères géographiques, physiques et humains </v>
      </c>
      <c r="M108" s="575"/>
      <c r="N108" s="575"/>
      <c r="O108" s="575"/>
      <c r="P108" s="575"/>
      <c r="Q108" s="575"/>
    </row>
    <row r="109" spans="12:17" ht="29.25" hidden="1" customHeight="1" x14ac:dyDescent="0.2">
      <c r="L109" s="575" t="str">
        <f>'Eva. classe'!B123</f>
        <v>Lire et réaliser un croquis spatial simple, une carte</v>
      </c>
      <c r="M109" s="575"/>
      <c r="N109" s="575"/>
      <c r="O109" s="575"/>
      <c r="P109" s="575"/>
      <c r="Q109" s="575"/>
    </row>
    <row r="110" spans="12:17" ht="29.25" hidden="1" customHeight="1" x14ac:dyDescent="0.2">
      <c r="L110" s="575" t="str">
        <f>'Eva. classe'!B124</f>
        <v>Comprendre une ou deux questions liées au développement durable</v>
      </c>
      <c r="M110" s="575"/>
      <c r="N110" s="575"/>
      <c r="O110" s="575"/>
      <c r="P110" s="575"/>
      <c r="Q110" s="575"/>
    </row>
    <row r="111" spans="12:17" ht="29.25" hidden="1" customHeight="1" x14ac:dyDescent="0.2">
      <c r="L111" s="575" t="str">
        <f>'Eva. classe'!B125</f>
        <v>Connaître le vocabulaire géographique.</v>
      </c>
      <c r="M111" s="575"/>
      <c r="N111" s="575"/>
      <c r="O111" s="575"/>
      <c r="P111" s="575"/>
      <c r="Q111" s="575"/>
    </row>
    <row r="112" spans="12:17" ht="29.25" hidden="1" customHeight="1" x14ac:dyDescent="0.2">
      <c r="L112" s="575" t="str">
        <f>'Eva. classe'!B126</f>
        <v>Présenter par écrit quelques informations clés de la leçon.</v>
      </c>
      <c r="M112" s="575"/>
      <c r="N112" s="575"/>
      <c r="O112" s="575"/>
      <c r="P112" s="575"/>
      <c r="Q112" s="575"/>
    </row>
    <row r="113" spans="12:17" ht="29.25" hidden="1" customHeight="1" x14ac:dyDescent="0.2">
      <c r="L113" s="575" t="str">
        <f>'Eva. classe'!B127</f>
        <v xml:space="preserve">►ENSEIGNEMENT MORAL ET CIVIQUE </v>
      </c>
      <c r="M113" s="575"/>
      <c r="N113" s="575"/>
      <c r="O113" s="575"/>
      <c r="P113" s="575"/>
      <c r="Q113" s="575"/>
    </row>
    <row r="114" spans="12:17" ht="29.25" hidden="1" customHeight="1" x14ac:dyDescent="0.2">
      <c r="L114" s="575" t="str">
        <f>'Eva. classe'!B128</f>
        <v>Connaître et comprendre les principes et fondements de la vie civique et sociale.</v>
      </c>
      <c r="M114" s="575"/>
      <c r="N114" s="575"/>
      <c r="O114" s="575"/>
      <c r="P114" s="575"/>
      <c r="Q114" s="575"/>
    </row>
    <row r="115" spans="12:17" ht="29.25" hidden="1" customHeight="1" x14ac:dyDescent="0.2">
      <c r="L115" s="575" t="str">
        <f>'Eva. classe'!B129</f>
        <v>Développer l'estime de soi, le respect de l'intégrité des personnes, y compris la sienne (politesse et civilité, vie collective, sécurité, premiers secours, sécurité routière, internet...).</v>
      </c>
      <c r="M115" s="575"/>
      <c r="N115" s="575"/>
      <c r="O115" s="575"/>
      <c r="P115" s="575"/>
      <c r="Q115" s="575"/>
    </row>
    <row r="116" spans="12:17" ht="29.25" hidden="1" customHeight="1" x14ac:dyDescent="0.2">
      <c r="L116" s="575" t="str">
        <f>'Eva. classe'!B130</f>
        <v>► ENSEIGNEMENTS ARTISTIQUES</v>
      </c>
      <c r="M116" s="575"/>
      <c r="N116" s="575"/>
      <c r="O116" s="575"/>
      <c r="P116" s="575"/>
      <c r="Q116" s="575"/>
    </row>
    <row r="117" spans="12:17" ht="29.25" hidden="1" customHeight="1" x14ac:dyDescent="0.2">
      <c r="L117" s="575" t="str">
        <f>'Eva. classe'!B131</f>
        <v>1. ARTS PLASTIQUES ET VISUELS</v>
      </c>
      <c r="M117" s="575"/>
      <c r="N117" s="575"/>
      <c r="O117" s="575"/>
      <c r="P117" s="575"/>
      <c r="Q117" s="575"/>
    </row>
    <row r="118" spans="12:17" ht="29.25" hidden="1" customHeight="1" x14ac:dyDescent="0.2">
      <c r="L118" s="575" t="str">
        <f>'Eva. classe'!B132</f>
        <v>Connaître quelques techniques d'arts plastiques.</v>
      </c>
      <c r="M118" s="575"/>
      <c r="N118" s="575"/>
      <c r="O118" s="575"/>
      <c r="P118" s="575"/>
      <c r="Q118" s="575"/>
    </row>
    <row r="119" spans="12:17" ht="29.25" hidden="1" customHeight="1" x14ac:dyDescent="0.2">
      <c r="L119" s="575" t="str">
        <f>'Eva. classe'!B133</f>
        <v>Être capable de réaliser une œuvre visuelle pour s'exprimer et créer en faisant des choix de matériaux et de procédés.</v>
      </c>
      <c r="M119" s="575"/>
      <c r="N119" s="575"/>
      <c r="O119" s="575"/>
      <c r="P119" s="575"/>
      <c r="Q119" s="575"/>
    </row>
    <row r="120" spans="12:17" ht="29.25" hidden="1" customHeight="1" x14ac:dyDescent="0.2">
      <c r="L120" s="575" t="str">
        <f>'Eva. classe'!B134</f>
        <v>Observer et décrire une œuvre plastique.</v>
      </c>
      <c r="M120" s="575"/>
      <c r="N120" s="575"/>
      <c r="O120" s="575"/>
      <c r="P120" s="575"/>
      <c r="Q120" s="575"/>
    </row>
    <row r="121" spans="12:17" ht="29.25" hidden="1" customHeight="1" x14ac:dyDescent="0.2">
      <c r="L121" s="575" t="str">
        <f>'Eva. classe'!B135</f>
        <v>2. ÉDUCATION MUSICALE</v>
      </c>
      <c r="M121" s="575"/>
      <c r="N121" s="575"/>
      <c r="O121" s="575"/>
      <c r="P121" s="575"/>
      <c r="Q121" s="575"/>
    </row>
    <row r="122" spans="12:17" ht="29.25" hidden="1" customHeight="1" x14ac:dyDescent="0.2">
      <c r="L122" s="575" t="str">
        <f>'Eva. classe'!B136</f>
        <v>Interpréter de mémoire un répertoire de chansons.</v>
      </c>
      <c r="M122" s="575"/>
      <c r="N122" s="575"/>
      <c r="O122" s="575"/>
      <c r="P122" s="575"/>
      <c r="Q122" s="575"/>
    </row>
    <row r="123" spans="12:17" ht="29.25" hidden="1" customHeight="1" x14ac:dyDescent="0.2">
      <c r="L123" s="575" t="str">
        <f>'Eva. classe'!B137</f>
        <v>Tenir sa voix et se placer en formation chorale</v>
      </c>
      <c r="M123" s="575"/>
      <c r="N123" s="575"/>
      <c r="O123" s="575"/>
      <c r="P123" s="575"/>
      <c r="Q123" s="575"/>
    </row>
    <row r="124" spans="12:17" ht="29.25" hidden="1" customHeight="1" x14ac:dyDescent="0.2">
      <c r="L124" s="575" t="str">
        <f>'Eva. classe'!B138</f>
        <v>Décrire une œuvre musicale, mobiliser son attention dans une écoute prolongée et y repérer des éléments musicaux (instruments, rythme).</v>
      </c>
      <c r="M124" s="575"/>
      <c r="N124" s="575"/>
      <c r="O124" s="575"/>
      <c r="P124" s="575"/>
      <c r="Q124" s="575"/>
    </row>
    <row r="125" spans="12:17" ht="29.25" hidden="1" customHeight="1" x14ac:dyDescent="0.2">
      <c r="L125" s="575" t="str">
        <f>'Eva. classe'!B139</f>
        <v>3. HISTOIRE DES ARTS</v>
      </c>
      <c r="M125" s="575"/>
      <c r="N125" s="575"/>
      <c r="O125" s="575"/>
      <c r="P125" s="575"/>
      <c r="Q125" s="575"/>
    </row>
    <row r="126" spans="12:17" ht="29.25" hidden="1" customHeight="1" x14ac:dyDescent="0.2">
      <c r="L126" s="575" t="str">
        <f>'Eva. classe'!B140</f>
        <v>Reconnaître et nommer certaines œuvres d'artistes, des œuvres de référence du patrimoine musical, les situer historiquement et culturellement.</v>
      </c>
      <c r="M126" s="575"/>
      <c r="N126" s="575"/>
      <c r="O126" s="575"/>
      <c r="P126" s="575"/>
      <c r="Q126" s="575"/>
    </row>
    <row r="127" spans="12:17" ht="29.25" hidden="1" customHeight="1" x14ac:dyDescent="0.2">
      <c r="L127" s="575" t="str">
        <f>'Eva. classe'!B141</f>
        <v>Êtablir des relations entre les œuvres.</v>
      </c>
      <c r="M127" s="575"/>
      <c r="N127" s="575"/>
      <c r="O127" s="575"/>
      <c r="P127" s="575"/>
      <c r="Q127" s="575"/>
    </row>
    <row r="128" spans="12:17" ht="29.25" hidden="1" customHeight="1" x14ac:dyDescent="0.2">
      <c r="L128" s="575" t="str">
        <f>'Eva. classe'!B142</f>
        <v>► ÉDUCATION PHYSIQUE ET SPORTIVE</v>
      </c>
      <c r="M128" s="575"/>
      <c r="N128" s="575"/>
      <c r="O128" s="575"/>
      <c r="P128" s="575"/>
      <c r="Q128" s="575"/>
    </row>
    <row r="129" spans="12:17" ht="29.25" hidden="1" customHeight="1" x14ac:dyDescent="0.2">
      <c r="L129" s="575" t="str">
        <f>'Eva. classe'!B143</f>
        <v>Réaliser une performance mesurée (natation, activités athlétiques: courir, lancer, sauter).</v>
      </c>
      <c r="M129" s="575"/>
      <c r="N129" s="575"/>
      <c r="O129" s="575"/>
      <c r="P129" s="575"/>
      <c r="Q129" s="575"/>
    </row>
    <row r="130" spans="12:17" ht="29.25" hidden="1" customHeight="1" x14ac:dyDescent="0.2">
      <c r="L130" s="575" t="str">
        <f>'Eva. classe'!B144</f>
        <v>Savoir s'orienter, savoir nager.</v>
      </c>
      <c r="M130" s="575"/>
      <c r="N130" s="575"/>
      <c r="O130" s="575"/>
      <c r="P130" s="575"/>
      <c r="Q130" s="575"/>
    </row>
    <row r="131" spans="12:17" ht="29.25" hidden="1" customHeight="1" x14ac:dyDescent="0.2">
      <c r="L131" s="575" t="str">
        <f>'Eva. classe'!B145</f>
        <v>Coopérer ou s'opposer individuellement ou collectivement (jeux de lutte, jeux de raquettes, jeux collectifs).</v>
      </c>
      <c r="M131" s="575"/>
      <c r="N131" s="575"/>
      <c r="O131" s="575"/>
      <c r="P131" s="575"/>
      <c r="Q131" s="575"/>
    </row>
    <row r="132" spans="12:17" ht="29.25" hidden="1" customHeight="1" x14ac:dyDescent="0.2">
      <c r="L132" s="575" t="str">
        <f>'Eva. classe'!B146</f>
        <v>Concevoir et réaliser des actions à visée expressive, artistique et esthétique (danse, activités gymniques).</v>
      </c>
      <c r="M132" s="575"/>
      <c r="N132" s="575"/>
      <c r="O132" s="575"/>
      <c r="P132" s="575"/>
      <c r="Q132" s="575"/>
    </row>
  </sheetData>
  <sheetProtection sheet="1" objects="1" scenarios="1" selectLockedCells="1"/>
  <mergeCells count="170">
    <mergeCell ref="L132:Q132"/>
    <mergeCell ref="L127:Q127"/>
    <mergeCell ref="L128:Q128"/>
    <mergeCell ref="L129:Q129"/>
    <mergeCell ref="L130:Q130"/>
    <mergeCell ref="L131:Q131"/>
    <mergeCell ref="L122:Q122"/>
    <mergeCell ref="L123:Q123"/>
    <mergeCell ref="L124:Q124"/>
    <mergeCell ref="L125:Q125"/>
    <mergeCell ref="L126:Q126"/>
    <mergeCell ref="L117:Q117"/>
    <mergeCell ref="L118:Q118"/>
    <mergeCell ref="L119:Q119"/>
    <mergeCell ref="L120:Q120"/>
    <mergeCell ref="L121:Q121"/>
    <mergeCell ref="L112:Q112"/>
    <mergeCell ref="L113:Q113"/>
    <mergeCell ref="L114:Q114"/>
    <mergeCell ref="L115:Q115"/>
    <mergeCell ref="L116:Q116"/>
    <mergeCell ref="L107:Q107"/>
    <mergeCell ref="L108:Q108"/>
    <mergeCell ref="L109:Q109"/>
    <mergeCell ref="L110:Q110"/>
    <mergeCell ref="L111:Q111"/>
    <mergeCell ref="L102:Q102"/>
    <mergeCell ref="L103:Q103"/>
    <mergeCell ref="L104:Q104"/>
    <mergeCell ref="L105:Q105"/>
    <mergeCell ref="L106:Q106"/>
    <mergeCell ref="L97:Q97"/>
    <mergeCell ref="L98:Q98"/>
    <mergeCell ref="L99:Q99"/>
    <mergeCell ref="L100:Q100"/>
    <mergeCell ref="L101:Q101"/>
    <mergeCell ref="L92:Q92"/>
    <mergeCell ref="L93:Q93"/>
    <mergeCell ref="L94:Q94"/>
    <mergeCell ref="L95:Q95"/>
    <mergeCell ref="L96:Q96"/>
    <mergeCell ref="L87:Q87"/>
    <mergeCell ref="L88:Q88"/>
    <mergeCell ref="L89:Q89"/>
    <mergeCell ref="L90:Q90"/>
    <mergeCell ref="L91:Q91"/>
    <mergeCell ref="L85:Q85"/>
    <mergeCell ref="L86:Q86"/>
    <mergeCell ref="L82:Q82"/>
    <mergeCell ref="L83:Q83"/>
    <mergeCell ref="L84:Q84"/>
    <mergeCell ref="L77:Q77"/>
    <mergeCell ref="L78:Q78"/>
    <mergeCell ref="L79:Q79"/>
    <mergeCell ref="L80:Q80"/>
    <mergeCell ref="L81:Q81"/>
    <mergeCell ref="L73:Q73"/>
    <mergeCell ref="L74:Q74"/>
    <mergeCell ref="L75:Q75"/>
    <mergeCell ref="L76:Q76"/>
    <mergeCell ref="L68:Q68"/>
    <mergeCell ref="L69:Q69"/>
    <mergeCell ref="L70:Q70"/>
    <mergeCell ref="L71:Q71"/>
    <mergeCell ref="L72:Q72"/>
    <mergeCell ref="L65:Q65"/>
    <mergeCell ref="L66:Q66"/>
    <mergeCell ref="L67:Q67"/>
    <mergeCell ref="L61:Q61"/>
    <mergeCell ref="L62:Q62"/>
    <mergeCell ref="L63:Q63"/>
    <mergeCell ref="L64:Q64"/>
    <mergeCell ref="L57:Q57"/>
    <mergeCell ref="L58:Q58"/>
    <mergeCell ref="L59:Q59"/>
    <mergeCell ref="L60:Q60"/>
    <mergeCell ref="L53:Q53"/>
    <mergeCell ref="L54:Q54"/>
    <mergeCell ref="L55:Q55"/>
    <mergeCell ref="L56:Q56"/>
    <mergeCell ref="L49:Q49"/>
    <mergeCell ref="L50:Q50"/>
    <mergeCell ref="L51:Q51"/>
    <mergeCell ref="L52:Q52"/>
    <mergeCell ref="L45:Q45"/>
    <mergeCell ref="L46:Q46"/>
    <mergeCell ref="L47:Q47"/>
    <mergeCell ref="L48:Q48"/>
    <mergeCell ref="L41:Q41"/>
    <mergeCell ref="L42:Q42"/>
    <mergeCell ref="L43:Q43"/>
    <mergeCell ref="L44:Q44"/>
    <mergeCell ref="L36:Q36"/>
    <mergeCell ref="L37:Q37"/>
    <mergeCell ref="L38:Q38"/>
    <mergeCell ref="L39:Q39"/>
    <mergeCell ref="L40:Q40"/>
    <mergeCell ref="L32:Q32"/>
    <mergeCell ref="L33:Q33"/>
    <mergeCell ref="L34:Q34"/>
    <mergeCell ref="L35:Q35"/>
    <mergeCell ref="L28:Q28"/>
    <mergeCell ref="L29:Q29"/>
    <mergeCell ref="L30:Q30"/>
    <mergeCell ref="L31:Q31"/>
    <mergeCell ref="L23:Q23"/>
    <mergeCell ref="L24:Q24"/>
    <mergeCell ref="L27:Q27"/>
    <mergeCell ref="L25:Q25"/>
    <mergeCell ref="L26:Q26"/>
    <mergeCell ref="L1:AE1"/>
    <mergeCell ref="Z15:AE15"/>
    <mergeCell ref="Z16:AE16"/>
    <mergeCell ref="Z17:AE17"/>
    <mergeCell ref="Z11:AE11"/>
    <mergeCell ref="Z12:AE12"/>
    <mergeCell ref="Z13:AE13"/>
    <mergeCell ref="Z7:AE7"/>
    <mergeCell ref="Z8:AE8"/>
    <mergeCell ref="Z9:AE9"/>
    <mergeCell ref="Z3:AE3"/>
    <mergeCell ref="Z4:AE4"/>
    <mergeCell ref="Z5:AE5"/>
    <mergeCell ref="S15:X15"/>
    <mergeCell ref="S16:X16"/>
    <mergeCell ref="S13:X13"/>
    <mergeCell ref="L11:Q11"/>
    <mergeCell ref="L10:Q10"/>
    <mergeCell ref="S20:X20"/>
    <mergeCell ref="Z6:AE6"/>
    <mergeCell ref="Z10:AE10"/>
    <mergeCell ref="Z14:AE14"/>
    <mergeCell ref="Z18:AE18"/>
    <mergeCell ref="S3:X3"/>
    <mergeCell ref="S4:X4"/>
    <mergeCell ref="S5:X5"/>
    <mergeCell ref="S6:X6"/>
    <mergeCell ref="S7:X7"/>
    <mergeCell ref="S8:X8"/>
    <mergeCell ref="S9:X9"/>
    <mergeCell ref="Z20:AE20"/>
    <mergeCell ref="S12:X12"/>
    <mergeCell ref="S14:X14"/>
    <mergeCell ref="S17:X17"/>
    <mergeCell ref="S18:X18"/>
    <mergeCell ref="S10:X10"/>
    <mergeCell ref="S11:X11"/>
    <mergeCell ref="S19:X19"/>
    <mergeCell ref="Z19:AE19"/>
    <mergeCell ref="A3:A6"/>
    <mergeCell ref="L3:Q3"/>
    <mergeCell ref="L4:Q4"/>
    <mergeCell ref="A7:A9"/>
    <mergeCell ref="L7:Q7"/>
    <mergeCell ref="L8:Q8"/>
    <mergeCell ref="L5:Q5"/>
    <mergeCell ref="L6:Q6"/>
    <mergeCell ref="L9:Q9"/>
    <mergeCell ref="L19:Q19"/>
    <mergeCell ref="L17:Q17"/>
    <mergeCell ref="A18:A20"/>
    <mergeCell ref="L13:Q13"/>
    <mergeCell ref="L14:Q14"/>
    <mergeCell ref="A12:A14"/>
    <mergeCell ref="L12:Q12"/>
    <mergeCell ref="A15:A16"/>
    <mergeCell ref="L15:Q15"/>
    <mergeCell ref="L16:Q16"/>
    <mergeCell ref="L18:Q18"/>
    <mergeCell ref="L20:Q20"/>
  </mergeCells>
  <dataValidations count="1">
    <dataValidation allowBlank="1" showInputMessage="1" showErrorMessage="1" promptTitle="langage" sqref="S3:X3 L3:Q3 Z3:AE3" xr:uid="{00000000-0002-0000-0200-000000000000}"/>
  </dataValidations>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stopIfTrue="1" id="{98598744-F2F8-4D9E-81D6-197C1B391381}">
            <xm:f>'Trimestre 3'!A1=1</xm:f>
            <x14:dxf>
              <fill>
                <patternFill patternType="solid">
                  <fgColor indexed="41"/>
                  <bgColor indexed="22"/>
                </patternFill>
              </fill>
            </x14:dxf>
          </x14:cfRule>
          <x14:cfRule type="expression" priority="2" stopIfTrue="1" id="{E11934C3-7AB6-46EA-A953-96DD78DBEF8B}">
            <xm:f>'Trimestre 3'!A1=3</xm:f>
            <x14:dxf>
              <fill>
                <patternFill patternType="solid">
                  <fgColor indexed="26"/>
                  <bgColor indexed="43"/>
                </patternFill>
              </fill>
            </x14:dxf>
          </x14:cfRule>
          <x14:cfRule type="expression" priority="3" stopIfTrue="1" id="{F7117434-BB7C-414E-86C2-3FDB3BCF8B16}">
            <xm:f>'Trimestre 3'!A1=2</xm:f>
            <x14:dxf>
              <fill>
                <patternFill patternType="solid">
                  <fgColor indexed="24"/>
                  <bgColor indexed="44"/>
                </patternFill>
              </fill>
            </x14:dxf>
          </x14:cfRule>
          <xm:sqref>A3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Q31"/>
  <sheetViews>
    <sheetView showGridLines="0" showRowColHeaders="0" zoomScaleNormal="100" workbookViewId="0">
      <pane xSplit="1" topLeftCell="B1" activePane="topRight" state="frozen"/>
      <selection pane="topRight" activeCell="C3" sqref="C3:O3"/>
    </sheetView>
  </sheetViews>
  <sheetFormatPr baseColWidth="10" defaultColWidth="9.140625" defaultRowHeight="12.75" x14ac:dyDescent="0.2"/>
  <cols>
    <col min="1" max="1" width="3.7109375" customWidth="1"/>
    <col min="2" max="2" width="4" customWidth="1"/>
    <col min="3" max="29" width="5.140625" customWidth="1"/>
    <col min="30" max="30" width="4.85546875" customWidth="1"/>
    <col min="31" max="43" width="4.5703125" customWidth="1"/>
    <col min="44" max="44" width="9.140625" customWidth="1"/>
  </cols>
  <sheetData>
    <row r="1" spans="1:43" s="232" customFormat="1" ht="17.25" customHeight="1" x14ac:dyDescent="0.2">
      <c r="B1" s="436"/>
      <c r="C1" s="436" t="s">
        <v>170</v>
      </c>
      <c r="D1" s="436"/>
      <c r="E1" s="436"/>
      <c r="F1" s="436"/>
      <c r="G1" s="436"/>
      <c r="H1" s="436"/>
      <c r="I1" s="579"/>
      <c r="J1" s="580"/>
      <c r="K1" s="580"/>
      <c r="L1" s="580"/>
      <c r="M1" s="580"/>
      <c r="N1" s="580"/>
      <c r="O1" s="581"/>
      <c r="P1" s="437"/>
      <c r="Q1" s="437" t="s">
        <v>169</v>
      </c>
      <c r="R1" s="437"/>
      <c r="S1" s="437"/>
      <c r="T1" s="437"/>
      <c r="U1" s="437"/>
      <c r="V1" s="437"/>
      <c r="W1" s="576"/>
      <c r="X1" s="577"/>
      <c r="Y1" s="577"/>
      <c r="Z1" s="577"/>
      <c r="AA1" s="577"/>
      <c r="AB1" s="577"/>
      <c r="AC1" s="578"/>
      <c r="AD1" s="438"/>
      <c r="AE1" s="438" t="s">
        <v>171</v>
      </c>
      <c r="AF1" s="438"/>
      <c r="AG1" s="438"/>
      <c r="AH1" s="438"/>
      <c r="AI1" s="438"/>
      <c r="AJ1" s="438"/>
      <c r="AK1" s="438"/>
      <c r="AL1" s="582"/>
      <c r="AM1" s="583"/>
      <c r="AN1" s="583"/>
      <c r="AO1" s="583"/>
      <c r="AP1" s="583"/>
      <c r="AQ1" s="584"/>
    </row>
    <row r="2" spans="1:43" ht="143.44999999999999" customHeight="1" thickBot="1" x14ac:dyDescent="0.25">
      <c r="A2" s="443" t="str">
        <f>'Liste des élèves'!$E13</f>
        <v>Prénom1</v>
      </c>
      <c r="B2" s="439" t="str">
        <f>'Eva. classe'!$C$10</f>
        <v>TRIMESTRE 1</v>
      </c>
      <c r="C2" s="585" t="s">
        <v>238</v>
      </c>
      <c r="D2" s="585"/>
      <c r="E2" s="585"/>
      <c r="F2" s="585"/>
      <c r="G2" s="585"/>
      <c r="H2" s="585"/>
      <c r="I2" s="585"/>
      <c r="J2" s="585"/>
      <c r="K2" s="585"/>
      <c r="L2" s="585"/>
      <c r="M2" s="585"/>
      <c r="N2" s="585"/>
      <c r="O2" s="585"/>
      <c r="P2" s="440" t="str">
        <f>'Eva. classe'!$AG$10</f>
        <v>TRIMESTRE 2</v>
      </c>
      <c r="Q2" s="585" t="s">
        <v>0</v>
      </c>
      <c r="R2" s="585"/>
      <c r="S2" s="585"/>
      <c r="T2" s="585"/>
      <c r="U2" s="585"/>
      <c r="V2" s="585"/>
      <c r="W2" s="585"/>
      <c r="X2" s="585"/>
      <c r="Y2" s="585"/>
      <c r="Z2" s="585"/>
      <c r="AA2" s="585"/>
      <c r="AB2" s="585"/>
      <c r="AC2" s="585"/>
      <c r="AD2" s="441" t="str">
        <f>'Eva. classe'!$BK$10</f>
        <v>TRIMESTRE 3</v>
      </c>
      <c r="AE2" s="586" t="s">
        <v>0</v>
      </c>
      <c r="AF2" s="587"/>
      <c r="AG2" s="587"/>
      <c r="AH2" s="587"/>
      <c r="AI2" s="587"/>
      <c r="AJ2" s="587"/>
      <c r="AK2" s="587"/>
      <c r="AL2" s="587"/>
      <c r="AM2" s="587"/>
      <c r="AN2" s="587"/>
      <c r="AO2" s="587"/>
      <c r="AP2" s="587"/>
      <c r="AQ2" s="588"/>
    </row>
    <row r="3" spans="1:43" ht="143.44999999999999" customHeight="1" thickBot="1" x14ac:dyDescent="0.25">
      <c r="A3" s="442" t="str">
        <f>'Liste des élèves'!$E14</f>
        <v>Prénom2</v>
      </c>
      <c r="B3" s="439" t="str">
        <f>'Eva. classe'!$C$10</f>
        <v>TRIMESTRE 1</v>
      </c>
      <c r="C3" s="589" t="s">
        <v>0</v>
      </c>
      <c r="D3" s="589"/>
      <c r="E3" s="589"/>
      <c r="F3" s="589"/>
      <c r="G3" s="589"/>
      <c r="H3" s="589"/>
      <c r="I3" s="589"/>
      <c r="J3" s="589"/>
      <c r="K3" s="589"/>
      <c r="L3" s="589"/>
      <c r="M3" s="589"/>
      <c r="N3" s="589"/>
      <c r="O3" s="589"/>
      <c r="P3" s="440" t="str">
        <f>'Eva. classe'!$AG$10</f>
        <v>TRIMESTRE 2</v>
      </c>
      <c r="Q3" s="589"/>
      <c r="R3" s="589"/>
      <c r="S3" s="589"/>
      <c r="T3" s="589"/>
      <c r="U3" s="589"/>
      <c r="V3" s="589"/>
      <c r="W3" s="589"/>
      <c r="X3" s="589"/>
      <c r="Y3" s="589"/>
      <c r="Z3" s="589"/>
      <c r="AA3" s="589"/>
      <c r="AB3" s="589"/>
      <c r="AC3" s="589"/>
      <c r="AD3" s="441" t="str">
        <f>'Eva. classe'!$BK$10</f>
        <v>TRIMESTRE 3</v>
      </c>
      <c r="AE3" s="590"/>
      <c r="AF3" s="591"/>
      <c r="AG3" s="591"/>
      <c r="AH3" s="591"/>
      <c r="AI3" s="591"/>
      <c r="AJ3" s="591"/>
      <c r="AK3" s="591"/>
      <c r="AL3" s="591"/>
      <c r="AM3" s="591"/>
      <c r="AN3" s="591"/>
      <c r="AO3" s="591"/>
      <c r="AP3" s="591"/>
      <c r="AQ3" s="592"/>
    </row>
    <row r="4" spans="1:43" ht="143.44999999999999" customHeight="1" thickBot="1" x14ac:dyDescent="0.25">
      <c r="A4" s="443">
        <f>'Liste des élèves'!$E15</f>
        <v>0</v>
      </c>
      <c r="B4" s="439" t="str">
        <f>'Eva. classe'!$C$10</f>
        <v>TRIMESTRE 1</v>
      </c>
      <c r="C4" s="585"/>
      <c r="D4" s="585"/>
      <c r="E4" s="585"/>
      <c r="F4" s="585"/>
      <c r="G4" s="585"/>
      <c r="H4" s="585"/>
      <c r="I4" s="585"/>
      <c r="J4" s="585"/>
      <c r="K4" s="585"/>
      <c r="L4" s="585"/>
      <c r="M4" s="585"/>
      <c r="N4" s="585"/>
      <c r="O4" s="585"/>
      <c r="P4" s="440" t="str">
        <f>'Eva. classe'!$AG$10</f>
        <v>TRIMESTRE 2</v>
      </c>
      <c r="Q4" s="585"/>
      <c r="R4" s="585"/>
      <c r="S4" s="585"/>
      <c r="T4" s="585"/>
      <c r="U4" s="585"/>
      <c r="V4" s="585"/>
      <c r="W4" s="585"/>
      <c r="X4" s="585"/>
      <c r="Y4" s="585"/>
      <c r="Z4" s="585"/>
      <c r="AA4" s="585"/>
      <c r="AB4" s="585"/>
      <c r="AC4" s="585"/>
      <c r="AD4" s="441" t="str">
        <f>'Eva. classe'!$BK$10</f>
        <v>TRIMESTRE 3</v>
      </c>
      <c r="AE4" s="586"/>
      <c r="AF4" s="587"/>
      <c r="AG4" s="587"/>
      <c r="AH4" s="587"/>
      <c r="AI4" s="587"/>
      <c r="AJ4" s="587"/>
      <c r="AK4" s="587"/>
      <c r="AL4" s="587"/>
      <c r="AM4" s="587"/>
      <c r="AN4" s="587"/>
      <c r="AO4" s="587"/>
      <c r="AP4" s="587"/>
      <c r="AQ4" s="588"/>
    </row>
    <row r="5" spans="1:43" ht="143.44999999999999" customHeight="1" thickBot="1" x14ac:dyDescent="0.25">
      <c r="A5" s="442">
        <f>'Liste des élèves'!$E16</f>
        <v>0</v>
      </c>
      <c r="B5" s="439" t="str">
        <f>'Eva. classe'!$C$10</f>
        <v>TRIMESTRE 1</v>
      </c>
      <c r="C5" s="589"/>
      <c r="D5" s="589"/>
      <c r="E5" s="589"/>
      <c r="F5" s="589"/>
      <c r="G5" s="589"/>
      <c r="H5" s="589"/>
      <c r="I5" s="589"/>
      <c r="J5" s="589"/>
      <c r="K5" s="589"/>
      <c r="L5" s="589"/>
      <c r="M5" s="589"/>
      <c r="N5" s="589"/>
      <c r="O5" s="589"/>
      <c r="P5" s="440" t="str">
        <f>'Eva. classe'!$AG$10</f>
        <v>TRIMESTRE 2</v>
      </c>
      <c r="Q5" s="589"/>
      <c r="R5" s="589"/>
      <c r="S5" s="589"/>
      <c r="T5" s="589"/>
      <c r="U5" s="589"/>
      <c r="V5" s="589"/>
      <c r="W5" s="589"/>
      <c r="X5" s="589"/>
      <c r="Y5" s="589"/>
      <c r="Z5" s="589"/>
      <c r="AA5" s="589"/>
      <c r="AB5" s="589"/>
      <c r="AC5" s="589"/>
      <c r="AD5" s="441" t="str">
        <f>'Eva. classe'!$BK$10</f>
        <v>TRIMESTRE 3</v>
      </c>
      <c r="AE5" s="590"/>
      <c r="AF5" s="591"/>
      <c r="AG5" s="591"/>
      <c r="AH5" s="591"/>
      <c r="AI5" s="591"/>
      <c r="AJ5" s="591"/>
      <c r="AK5" s="591"/>
      <c r="AL5" s="591"/>
      <c r="AM5" s="591"/>
      <c r="AN5" s="591"/>
      <c r="AO5" s="591"/>
      <c r="AP5" s="591"/>
      <c r="AQ5" s="592"/>
    </row>
    <row r="6" spans="1:43" ht="143.44999999999999" customHeight="1" thickBot="1" x14ac:dyDescent="0.25">
      <c r="A6" s="443">
        <f>'Liste des élèves'!$E17</f>
        <v>0</v>
      </c>
      <c r="B6" s="439" t="str">
        <f>'Eva. classe'!$C$10</f>
        <v>TRIMESTRE 1</v>
      </c>
      <c r="C6" s="585"/>
      <c r="D6" s="585"/>
      <c r="E6" s="585"/>
      <c r="F6" s="585"/>
      <c r="G6" s="585"/>
      <c r="H6" s="585"/>
      <c r="I6" s="585"/>
      <c r="J6" s="585"/>
      <c r="K6" s="585"/>
      <c r="L6" s="585"/>
      <c r="M6" s="585"/>
      <c r="N6" s="585"/>
      <c r="O6" s="585"/>
      <c r="P6" s="440" t="str">
        <f>'Eva. classe'!$AG$10</f>
        <v>TRIMESTRE 2</v>
      </c>
      <c r="Q6" s="585"/>
      <c r="R6" s="585"/>
      <c r="S6" s="585"/>
      <c r="T6" s="585"/>
      <c r="U6" s="585"/>
      <c r="V6" s="585"/>
      <c r="W6" s="585"/>
      <c r="X6" s="585"/>
      <c r="Y6" s="585"/>
      <c r="Z6" s="585"/>
      <c r="AA6" s="585"/>
      <c r="AB6" s="585"/>
      <c r="AC6" s="585"/>
      <c r="AD6" s="441" t="str">
        <f>'Eva. classe'!$BK$10</f>
        <v>TRIMESTRE 3</v>
      </c>
      <c r="AE6" s="586"/>
      <c r="AF6" s="587"/>
      <c r="AG6" s="587"/>
      <c r="AH6" s="587"/>
      <c r="AI6" s="587"/>
      <c r="AJ6" s="587"/>
      <c r="AK6" s="587"/>
      <c r="AL6" s="587"/>
      <c r="AM6" s="587"/>
      <c r="AN6" s="587"/>
      <c r="AO6" s="587"/>
      <c r="AP6" s="587"/>
      <c r="AQ6" s="588"/>
    </row>
    <row r="7" spans="1:43" ht="143.44999999999999" customHeight="1" thickBot="1" x14ac:dyDescent="0.25">
      <c r="A7" s="442">
        <f>'Liste des élèves'!$E18</f>
        <v>0</v>
      </c>
      <c r="B7" s="439" t="str">
        <f>'Eva. classe'!$C$10</f>
        <v>TRIMESTRE 1</v>
      </c>
      <c r="C7" s="589"/>
      <c r="D7" s="589"/>
      <c r="E7" s="589"/>
      <c r="F7" s="589"/>
      <c r="G7" s="589"/>
      <c r="H7" s="589"/>
      <c r="I7" s="589"/>
      <c r="J7" s="589"/>
      <c r="K7" s="589"/>
      <c r="L7" s="589"/>
      <c r="M7" s="589"/>
      <c r="N7" s="589"/>
      <c r="O7" s="589"/>
      <c r="P7" s="440" t="str">
        <f>'Eva. classe'!$AG$10</f>
        <v>TRIMESTRE 2</v>
      </c>
      <c r="Q7" s="589"/>
      <c r="R7" s="589"/>
      <c r="S7" s="589"/>
      <c r="T7" s="589"/>
      <c r="U7" s="589"/>
      <c r="V7" s="589"/>
      <c r="W7" s="589"/>
      <c r="X7" s="589"/>
      <c r="Y7" s="589"/>
      <c r="Z7" s="589"/>
      <c r="AA7" s="589"/>
      <c r="AB7" s="589"/>
      <c r="AC7" s="589"/>
      <c r="AD7" s="441" t="str">
        <f>'Eva. classe'!$BK$10</f>
        <v>TRIMESTRE 3</v>
      </c>
      <c r="AE7" s="590"/>
      <c r="AF7" s="591"/>
      <c r="AG7" s="591"/>
      <c r="AH7" s="591"/>
      <c r="AI7" s="591"/>
      <c r="AJ7" s="591"/>
      <c r="AK7" s="591"/>
      <c r="AL7" s="591"/>
      <c r="AM7" s="591"/>
      <c r="AN7" s="591"/>
      <c r="AO7" s="591"/>
      <c r="AP7" s="591"/>
      <c r="AQ7" s="592"/>
    </row>
    <row r="8" spans="1:43" ht="143.44999999999999" customHeight="1" thickBot="1" x14ac:dyDescent="0.25">
      <c r="A8" s="443">
        <f>'Liste des élèves'!$E19</f>
        <v>0</v>
      </c>
      <c r="B8" s="439" t="str">
        <f>'Eva. classe'!$C$10</f>
        <v>TRIMESTRE 1</v>
      </c>
      <c r="C8" s="585"/>
      <c r="D8" s="585"/>
      <c r="E8" s="585"/>
      <c r="F8" s="585"/>
      <c r="G8" s="585"/>
      <c r="H8" s="585"/>
      <c r="I8" s="585"/>
      <c r="J8" s="585"/>
      <c r="K8" s="585"/>
      <c r="L8" s="585"/>
      <c r="M8" s="585"/>
      <c r="N8" s="585"/>
      <c r="O8" s="585"/>
      <c r="P8" s="440" t="str">
        <f>'Eva. classe'!$AG$10</f>
        <v>TRIMESTRE 2</v>
      </c>
      <c r="Q8" s="585"/>
      <c r="R8" s="585"/>
      <c r="S8" s="585"/>
      <c r="T8" s="585"/>
      <c r="U8" s="585"/>
      <c r="V8" s="585"/>
      <c r="W8" s="585"/>
      <c r="X8" s="585"/>
      <c r="Y8" s="585"/>
      <c r="Z8" s="585"/>
      <c r="AA8" s="585"/>
      <c r="AB8" s="585"/>
      <c r="AC8" s="585"/>
      <c r="AD8" s="441" t="str">
        <f>'Eva. classe'!$BK$10</f>
        <v>TRIMESTRE 3</v>
      </c>
      <c r="AE8" s="586"/>
      <c r="AF8" s="587"/>
      <c r="AG8" s="587"/>
      <c r="AH8" s="587"/>
      <c r="AI8" s="587"/>
      <c r="AJ8" s="587"/>
      <c r="AK8" s="587"/>
      <c r="AL8" s="587"/>
      <c r="AM8" s="587"/>
      <c r="AN8" s="587"/>
      <c r="AO8" s="587"/>
      <c r="AP8" s="587"/>
      <c r="AQ8" s="588"/>
    </row>
    <row r="9" spans="1:43" ht="143.44999999999999" customHeight="1" thickBot="1" x14ac:dyDescent="0.25">
      <c r="A9" s="442">
        <f>'Liste des élèves'!$E20</f>
        <v>0</v>
      </c>
      <c r="B9" s="439" t="str">
        <f>'Eva. classe'!$C$10</f>
        <v>TRIMESTRE 1</v>
      </c>
      <c r="C9" s="589"/>
      <c r="D9" s="589"/>
      <c r="E9" s="589"/>
      <c r="F9" s="589"/>
      <c r="G9" s="589"/>
      <c r="H9" s="589"/>
      <c r="I9" s="589"/>
      <c r="J9" s="589"/>
      <c r="K9" s="589"/>
      <c r="L9" s="589"/>
      <c r="M9" s="589"/>
      <c r="N9" s="589"/>
      <c r="O9" s="589"/>
      <c r="P9" s="440" t="str">
        <f>'Eva. classe'!$AG$10</f>
        <v>TRIMESTRE 2</v>
      </c>
      <c r="Q9" s="589"/>
      <c r="R9" s="589"/>
      <c r="S9" s="589"/>
      <c r="T9" s="589"/>
      <c r="U9" s="589"/>
      <c r="V9" s="589"/>
      <c r="W9" s="589"/>
      <c r="X9" s="589"/>
      <c r="Y9" s="589"/>
      <c r="Z9" s="589"/>
      <c r="AA9" s="589"/>
      <c r="AB9" s="589"/>
      <c r="AC9" s="589"/>
      <c r="AD9" s="441" t="str">
        <f>'Eva. classe'!$BK$10</f>
        <v>TRIMESTRE 3</v>
      </c>
      <c r="AE9" s="590"/>
      <c r="AF9" s="591"/>
      <c r="AG9" s="591"/>
      <c r="AH9" s="591"/>
      <c r="AI9" s="591"/>
      <c r="AJ9" s="591"/>
      <c r="AK9" s="591"/>
      <c r="AL9" s="591"/>
      <c r="AM9" s="591"/>
      <c r="AN9" s="591"/>
      <c r="AO9" s="591"/>
      <c r="AP9" s="591"/>
      <c r="AQ9" s="592"/>
    </row>
    <row r="10" spans="1:43" ht="143.44999999999999" customHeight="1" thickBot="1" x14ac:dyDescent="0.25">
      <c r="A10" s="443">
        <f>'Liste des élèves'!$E21</f>
        <v>0</v>
      </c>
      <c r="B10" s="439" t="str">
        <f>'Eva. classe'!$C$10</f>
        <v>TRIMESTRE 1</v>
      </c>
      <c r="C10" s="585"/>
      <c r="D10" s="585"/>
      <c r="E10" s="585"/>
      <c r="F10" s="585"/>
      <c r="G10" s="585"/>
      <c r="H10" s="585"/>
      <c r="I10" s="585"/>
      <c r="J10" s="585"/>
      <c r="K10" s="585"/>
      <c r="L10" s="585"/>
      <c r="M10" s="585"/>
      <c r="N10" s="585"/>
      <c r="O10" s="585"/>
      <c r="P10" s="440" t="str">
        <f>'Eva. classe'!$AG$10</f>
        <v>TRIMESTRE 2</v>
      </c>
      <c r="Q10" s="585"/>
      <c r="R10" s="585"/>
      <c r="S10" s="585"/>
      <c r="T10" s="585"/>
      <c r="U10" s="585"/>
      <c r="V10" s="585"/>
      <c r="W10" s="585"/>
      <c r="X10" s="585"/>
      <c r="Y10" s="585"/>
      <c r="Z10" s="585"/>
      <c r="AA10" s="585"/>
      <c r="AB10" s="585"/>
      <c r="AC10" s="585"/>
      <c r="AD10" s="441" t="str">
        <f>'Eva. classe'!$BK$10</f>
        <v>TRIMESTRE 3</v>
      </c>
      <c r="AE10" s="586"/>
      <c r="AF10" s="587"/>
      <c r="AG10" s="587"/>
      <c r="AH10" s="587"/>
      <c r="AI10" s="587"/>
      <c r="AJ10" s="587"/>
      <c r="AK10" s="587"/>
      <c r="AL10" s="587"/>
      <c r="AM10" s="587"/>
      <c r="AN10" s="587"/>
      <c r="AO10" s="587"/>
      <c r="AP10" s="587"/>
      <c r="AQ10" s="588"/>
    </row>
    <row r="11" spans="1:43" ht="143.44999999999999" customHeight="1" thickBot="1" x14ac:dyDescent="0.25">
      <c r="A11" s="442">
        <f>'Liste des élèves'!$E22</f>
        <v>0</v>
      </c>
      <c r="B11" s="439" t="str">
        <f>'Eva. classe'!$C$10</f>
        <v>TRIMESTRE 1</v>
      </c>
      <c r="C11" s="589"/>
      <c r="D11" s="589"/>
      <c r="E11" s="589"/>
      <c r="F11" s="589"/>
      <c r="G11" s="589"/>
      <c r="H11" s="589"/>
      <c r="I11" s="589"/>
      <c r="J11" s="589"/>
      <c r="K11" s="589"/>
      <c r="L11" s="589"/>
      <c r="M11" s="589"/>
      <c r="N11" s="589"/>
      <c r="O11" s="589"/>
      <c r="P11" s="440" t="str">
        <f>'Eva. classe'!$AG$10</f>
        <v>TRIMESTRE 2</v>
      </c>
      <c r="Q11" s="589"/>
      <c r="R11" s="589"/>
      <c r="S11" s="589"/>
      <c r="T11" s="589"/>
      <c r="U11" s="589"/>
      <c r="V11" s="589"/>
      <c r="W11" s="589"/>
      <c r="X11" s="589"/>
      <c r="Y11" s="589"/>
      <c r="Z11" s="589"/>
      <c r="AA11" s="589"/>
      <c r="AB11" s="589"/>
      <c r="AC11" s="589"/>
      <c r="AD11" s="441" t="str">
        <f>'Eva. classe'!$BK$10</f>
        <v>TRIMESTRE 3</v>
      </c>
      <c r="AE11" s="590"/>
      <c r="AF11" s="591"/>
      <c r="AG11" s="591"/>
      <c r="AH11" s="591"/>
      <c r="AI11" s="591"/>
      <c r="AJ11" s="591"/>
      <c r="AK11" s="591"/>
      <c r="AL11" s="591"/>
      <c r="AM11" s="591"/>
      <c r="AN11" s="591"/>
      <c r="AO11" s="591"/>
      <c r="AP11" s="591"/>
      <c r="AQ11" s="592"/>
    </row>
    <row r="12" spans="1:43" ht="143.44999999999999" customHeight="1" thickBot="1" x14ac:dyDescent="0.25">
      <c r="A12" s="443">
        <f>'Liste des élèves'!$E23</f>
        <v>0</v>
      </c>
      <c r="B12" s="439" t="str">
        <f>'Eva. classe'!$C$10</f>
        <v>TRIMESTRE 1</v>
      </c>
      <c r="C12" s="585"/>
      <c r="D12" s="585"/>
      <c r="E12" s="585"/>
      <c r="F12" s="585"/>
      <c r="G12" s="585"/>
      <c r="H12" s="585"/>
      <c r="I12" s="585"/>
      <c r="J12" s="585"/>
      <c r="K12" s="585"/>
      <c r="L12" s="585"/>
      <c r="M12" s="585"/>
      <c r="N12" s="585"/>
      <c r="O12" s="585"/>
      <c r="P12" s="440" t="str">
        <f>'Eva. classe'!$AG$10</f>
        <v>TRIMESTRE 2</v>
      </c>
      <c r="Q12" s="585"/>
      <c r="R12" s="585"/>
      <c r="S12" s="585"/>
      <c r="T12" s="585"/>
      <c r="U12" s="585"/>
      <c r="V12" s="585"/>
      <c r="W12" s="585"/>
      <c r="X12" s="585"/>
      <c r="Y12" s="585"/>
      <c r="Z12" s="585"/>
      <c r="AA12" s="585"/>
      <c r="AB12" s="585"/>
      <c r="AC12" s="585"/>
      <c r="AD12" s="441" t="str">
        <f>'Eva. classe'!$BK$10</f>
        <v>TRIMESTRE 3</v>
      </c>
      <c r="AE12" s="586"/>
      <c r="AF12" s="587"/>
      <c r="AG12" s="587"/>
      <c r="AH12" s="587"/>
      <c r="AI12" s="587"/>
      <c r="AJ12" s="587"/>
      <c r="AK12" s="587"/>
      <c r="AL12" s="587"/>
      <c r="AM12" s="587"/>
      <c r="AN12" s="587"/>
      <c r="AO12" s="587"/>
      <c r="AP12" s="587"/>
      <c r="AQ12" s="588"/>
    </row>
    <row r="13" spans="1:43" ht="143.44999999999999" customHeight="1" thickBot="1" x14ac:dyDescent="0.25">
      <c r="A13" s="442">
        <f>'Liste des élèves'!$E24</f>
        <v>0</v>
      </c>
      <c r="B13" s="439" t="str">
        <f>'Eva. classe'!$C$10</f>
        <v>TRIMESTRE 1</v>
      </c>
      <c r="C13" s="589"/>
      <c r="D13" s="589"/>
      <c r="E13" s="589"/>
      <c r="F13" s="589"/>
      <c r="G13" s="589"/>
      <c r="H13" s="589"/>
      <c r="I13" s="589"/>
      <c r="J13" s="589"/>
      <c r="K13" s="589"/>
      <c r="L13" s="589"/>
      <c r="M13" s="589"/>
      <c r="N13" s="589"/>
      <c r="O13" s="589"/>
      <c r="P13" s="440" t="str">
        <f>'Eva. classe'!$AG$10</f>
        <v>TRIMESTRE 2</v>
      </c>
      <c r="Q13" s="589"/>
      <c r="R13" s="589"/>
      <c r="S13" s="589"/>
      <c r="T13" s="589"/>
      <c r="U13" s="589"/>
      <c r="V13" s="589"/>
      <c r="W13" s="589"/>
      <c r="X13" s="589"/>
      <c r="Y13" s="589"/>
      <c r="Z13" s="589"/>
      <c r="AA13" s="589"/>
      <c r="AB13" s="589"/>
      <c r="AC13" s="589"/>
      <c r="AD13" s="441" t="str">
        <f>'Eva. classe'!$BK$10</f>
        <v>TRIMESTRE 3</v>
      </c>
      <c r="AE13" s="590"/>
      <c r="AF13" s="591"/>
      <c r="AG13" s="591"/>
      <c r="AH13" s="591"/>
      <c r="AI13" s="591"/>
      <c r="AJ13" s="591"/>
      <c r="AK13" s="591"/>
      <c r="AL13" s="591"/>
      <c r="AM13" s="591"/>
      <c r="AN13" s="591"/>
      <c r="AO13" s="591"/>
      <c r="AP13" s="591"/>
      <c r="AQ13" s="592"/>
    </row>
    <row r="14" spans="1:43" ht="143.44999999999999" customHeight="1" thickBot="1" x14ac:dyDescent="0.25">
      <c r="A14" s="443">
        <f>'Liste des élèves'!$E25</f>
        <v>0</v>
      </c>
      <c r="B14" s="439" t="str">
        <f>'Eva. classe'!$C$10</f>
        <v>TRIMESTRE 1</v>
      </c>
      <c r="C14" s="585"/>
      <c r="D14" s="585"/>
      <c r="E14" s="585"/>
      <c r="F14" s="585"/>
      <c r="G14" s="585"/>
      <c r="H14" s="585"/>
      <c r="I14" s="585"/>
      <c r="J14" s="585"/>
      <c r="K14" s="585"/>
      <c r="L14" s="585"/>
      <c r="M14" s="585"/>
      <c r="N14" s="585"/>
      <c r="O14" s="585"/>
      <c r="P14" s="440" t="str">
        <f>'Eva. classe'!$AG$10</f>
        <v>TRIMESTRE 2</v>
      </c>
      <c r="Q14" s="585"/>
      <c r="R14" s="585"/>
      <c r="S14" s="585"/>
      <c r="T14" s="585"/>
      <c r="U14" s="585"/>
      <c r="V14" s="585"/>
      <c r="W14" s="585"/>
      <c r="X14" s="585"/>
      <c r="Y14" s="585"/>
      <c r="Z14" s="585"/>
      <c r="AA14" s="585"/>
      <c r="AB14" s="585"/>
      <c r="AC14" s="585"/>
      <c r="AD14" s="441" t="str">
        <f>'Eva. classe'!$BK$10</f>
        <v>TRIMESTRE 3</v>
      </c>
      <c r="AE14" s="586"/>
      <c r="AF14" s="587"/>
      <c r="AG14" s="587"/>
      <c r="AH14" s="587"/>
      <c r="AI14" s="587"/>
      <c r="AJ14" s="587"/>
      <c r="AK14" s="587"/>
      <c r="AL14" s="587"/>
      <c r="AM14" s="587"/>
      <c r="AN14" s="587"/>
      <c r="AO14" s="587"/>
      <c r="AP14" s="587"/>
      <c r="AQ14" s="588"/>
    </row>
    <row r="15" spans="1:43" ht="143.44999999999999" customHeight="1" thickBot="1" x14ac:dyDescent="0.25">
      <c r="A15" s="442">
        <f>'Liste des élèves'!$E26</f>
        <v>0</v>
      </c>
      <c r="B15" s="439" t="str">
        <f>'Eva. classe'!$C$10</f>
        <v>TRIMESTRE 1</v>
      </c>
      <c r="C15" s="589"/>
      <c r="D15" s="589"/>
      <c r="E15" s="589"/>
      <c r="F15" s="589"/>
      <c r="G15" s="589"/>
      <c r="H15" s="589"/>
      <c r="I15" s="589"/>
      <c r="J15" s="589"/>
      <c r="K15" s="589"/>
      <c r="L15" s="589"/>
      <c r="M15" s="589"/>
      <c r="N15" s="589"/>
      <c r="O15" s="589"/>
      <c r="P15" s="440" t="str">
        <f>'Eva. classe'!$AG$10</f>
        <v>TRIMESTRE 2</v>
      </c>
      <c r="Q15" s="589"/>
      <c r="R15" s="589"/>
      <c r="S15" s="589"/>
      <c r="T15" s="589"/>
      <c r="U15" s="589"/>
      <c r="V15" s="589"/>
      <c r="W15" s="589"/>
      <c r="X15" s="589"/>
      <c r="Y15" s="589"/>
      <c r="Z15" s="589"/>
      <c r="AA15" s="589"/>
      <c r="AB15" s="589"/>
      <c r="AC15" s="589"/>
      <c r="AD15" s="441" t="str">
        <f>'Eva. classe'!$BK$10</f>
        <v>TRIMESTRE 3</v>
      </c>
      <c r="AE15" s="590"/>
      <c r="AF15" s="591"/>
      <c r="AG15" s="591"/>
      <c r="AH15" s="591"/>
      <c r="AI15" s="591"/>
      <c r="AJ15" s="591"/>
      <c r="AK15" s="591"/>
      <c r="AL15" s="591"/>
      <c r="AM15" s="591"/>
      <c r="AN15" s="591"/>
      <c r="AO15" s="591"/>
      <c r="AP15" s="591"/>
      <c r="AQ15" s="592"/>
    </row>
    <row r="16" spans="1:43" ht="143.44999999999999" customHeight="1" thickBot="1" x14ac:dyDescent="0.25">
      <c r="A16" s="443">
        <f>'Liste des élèves'!$E27</f>
        <v>0</v>
      </c>
      <c r="B16" s="439" t="str">
        <f>'Eva. classe'!$C$10</f>
        <v>TRIMESTRE 1</v>
      </c>
      <c r="C16" s="585"/>
      <c r="D16" s="585"/>
      <c r="E16" s="585"/>
      <c r="F16" s="585"/>
      <c r="G16" s="585"/>
      <c r="H16" s="585"/>
      <c r="I16" s="585"/>
      <c r="J16" s="585"/>
      <c r="K16" s="585"/>
      <c r="L16" s="585"/>
      <c r="M16" s="585"/>
      <c r="N16" s="585"/>
      <c r="O16" s="585"/>
      <c r="P16" s="440" t="str">
        <f>'Eva. classe'!$AG$10</f>
        <v>TRIMESTRE 2</v>
      </c>
      <c r="Q16" s="585"/>
      <c r="R16" s="585"/>
      <c r="S16" s="585"/>
      <c r="T16" s="585"/>
      <c r="U16" s="585"/>
      <c r="V16" s="585"/>
      <c r="W16" s="585"/>
      <c r="X16" s="585"/>
      <c r="Y16" s="585"/>
      <c r="Z16" s="585"/>
      <c r="AA16" s="585"/>
      <c r="AB16" s="585"/>
      <c r="AC16" s="585"/>
      <c r="AD16" s="441" t="str">
        <f>'Eva. classe'!$BK$10</f>
        <v>TRIMESTRE 3</v>
      </c>
      <c r="AE16" s="586"/>
      <c r="AF16" s="587"/>
      <c r="AG16" s="587"/>
      <c r="AH16" s="587"/>
      <c r="AI16" s="587"/>
      <c r="AJ16" s="587"/>
      <c r="AK16" s="587"/>
      <c r="AL16" s="587"/>
      <c r="AM16" s="587"/>
      <c r="AN16" s="587"/>
      <c r="AO16" s="587"/>
      <c r="AP16" s="587"/>
      <c r="AQ16" s="588"/>
    </row>
    <row r="17" spans="1:43" ht="143.44999999999999" customHeight="1" thickBot="1" x14ac:dyDescent="0.25">
      <c r="A17" s="442">
        <f>'Liste des élèves'!$E28</f>
        <v>0</v>
      </c>
      <c r="B17" s="439" t="str">
        <f>'Eva. classe'!$C$10</f>
        <v>TRIMESTRE 1</v>
      </c>
      <c r="C17" s="589"/>
      <c r="D17" s="589"/>
      <c r="E17" s="589"/>
      <c r="F17" s="589"/>
      <c r="G17" s="589"/>
      <c r="H17" s="589"/>
      <c r="I17" s="589"/>
      <c r="J17" s="589"/>
      <c r="K17" s="589"/>
      <c r="L17" s="589"/>
      <c r="M17" s="589"/>
      <c r="N17" s="589"/>
      <c r="O17" s="589"/>
      <c r="P17" s="440" t="str">
        <f>'Eva. classe'!$AG$10</f>
        <v>TRIMESTRE 2</v>
      </c>
      <c r="Q17" s="589"/>
      <c r="R17" s="589"/>
      <c r="S17" s="589"/>
      <c r="T17" s="589"/>
      <c r="U17" s="589"/>
      <c r="V17" s="589"/>
      <c r="W17" s="589"/>
      <c r="X17" s="589"/>
      <c r="Y17" s="589"/>
      <c r="Z17" s="589"/>
      <c r="AA17" s="589"/>
      <c r="AB17" s="589"/>
      <c r="AC17" s="589"/>
      <c r="AD17" s="441" t="str">
        <f>'Eva. classe'!$BK$10</f>
        <v>TRIMESTRE 3</v>
      </c>
      <c r="AE17" s="590"/>
      <c r="AF17" s="591"/>
      <c r="AG17" s="591"/>
      <c r="AH17" s="591"/>
      <c r="AI17" s="591"/>
      <c r="AJ17" s="591"/>
      <c r="AK17" s="591"/>
      <c r="AL17" s="591"/>
      <c r="AM17" s="591"/>
      <c r="AN17" s="591"/>
      <c r="AO17" s="591"/>
      <c r="AP17" s="591"/>
      <c r="AQ17" s="592"/>
    </row>
    <row r="18" spans="1:43" ht="143.44999999999999" customHeight="1" thickBot="1" x14ac:dyDescent="0.25">
      <c r="A18" s="443">
        <f>'Liste des élèves'!$E29</f>
        <v>0</v>
      </c>
      <c r="B18" s="439" t="str">
        <f>'Eva. classe'!$C$10</f>
        <v>TRIMESTRE 1</v>
      </c>
      <c r="C18" s="585"/>
      <c r="D18" s="585"/>
      <c r="E18" s="585"/>
      <c r="F18" s="585"/>
      <c r="G18" s="585"/>
      <c r="H18" s="585"/>
      <c r="I18" s="585"/>
      <c r="J18" s="585"/>
      <c r="K18" s="585"/>
      <c r="L18" s="585"/>
      <c r="M18" s="585"/>
      <c r="N18" s="585"/>
      <c r="O18" s="585"/>
      <c r="P18" s="440" t="str">
        <f>'Eva. classe'!$AG$10</f>
        <v>TRIMESTRE 2</v>
      </c>
      <c r="Q18" s="585"/>
      <c r="R18" s="585"/>
      <c r="S18" s="585"/>
      <c r="T18" s="585"/>
      <c r="U18" s="585"/>
      <c r="V18" s="585"/>
      <c r="W18" s="585"/>
      <c r="X18" s="585"/>
      <c r="Y18" s="585"/>
      <c r="Z18" s="585"/>
      <c r="AA18" s="585"/>
      <c r="AB18" s="585"/>
      <c r="AC18" s="585"/>
      <c r="AD18" s="441" t="str">
        <f>'Eva. classe'!$BK$10</f>
        <v>TRIMESTRE 3</v>
      </c>
      <c r="AE18" s="586"/>
      <c r="AF18" s="587"/>
      <c r="AG18" s="587"/>
      <c r="AH18" s="587"/>
      <c r="AI18" s="587"/>
      <c r="AJ18" s="587"/>
      <c r="AK18" s="587"/>
      <c r="AL18" s="587"/>
      <c r="AM18" s="587"/>
      <c r="AN18" s="587"/>
      <c r="AO18" s="587"/>
      <c r="AP18" s="587"/>
      <c r="AQ18" s="588"/>
    </row>
    <row r="19" spans="1:43" ht="143.44999999999999" customHeight="1" thickBot="1" x14ac:dyDescent="0.25">
      <c r="A19" s="442">
        <f>'Liste des élèves'!$E30</f>
        <v>0</v>
      </c>
      <c r="B19" s="439" t="str">
        <f>'Eva. classe'!$C$10</f>
        <v>TRIMESTRE 1</v>
      </c>
      <c r="C19" s="589"/>
      <c r="D19" s="589"/>
      <c r="E19" s="589"/>
      <c r="F19" s="589"/>
      <c r="G19" s="589"/>
      <c r="H19" s="589"/>
      <c r="I19" s="589"/>
      <c r="J19" s="589"/>
      <c r="K19" s="589"/>
      <c r="L19" s="589"/>
      <c r="M19" s="589"/>
      <c r="N19" s="589"/>
      <c r="O19" s="589"/>
      <c r="P19" s="440" t="str">
        <f>'Eva. classe'!$AG$10</f>
        <v>TRIMESTRE 2</v>
      </c>
      <c r="Q19" s="589"/>
      <c r="R19" s="589"/>
      <c r="S19" s="589"/>
      <c r="T19" s="589"/>
      <c r="U19" s="589"/>
      <c r="V19" s="589"/>
      <c r="W19" s="589"/>
      <c r="X19" s="589"/>
      <c r="Y19" s="589"/>
      <c r="Z19" s="589"/>
      <c r="AA19" s="589"/>
      <c r="AB19" s="589"/>
      <c r="AC19" s="589"/>
      <c r="AD19" s="441" t="str">
        <f>'Eva. classe'!$BK$10</f>
        <v>TRIMESTRE 3</v>
      </c>
      <c r="AE19" s="590"/>
      <c r="AF19" s="591"/>
      <c r="AG19" s="591"/>
      <c r="AH19" s="591"/>
      <c r="AI19" s="591"/>
      <c r="AJ19" s="591"/>
      <c r="AK19" s="591"/>
      <c r="AL19" s="591"/>
      <c r="AM19" s="591"/>
      <c r="AN19" s="591"/>
      <c r="AO19" s="591"/>
      <c r="AP19" s="591"/>
      <c r="AQ19" s="592"/>
    </row>
    <row r="20" spans="1:43" ht="143.44999999999999" customHeight="1" thickBot="1" x14ac:dyDescent="0.25">
      <c r="A20" s="443">
        <f>'Liste des élèves'!$E31</f>
        <v>0</v>
      </c>
      <c r="B20" s="439" t="str">
        <f>'Eva. classe'!$C$10</f>
        <v>TRIMESTRE 1</v>
      </c>
      <c r="C20" s="585"/>
      <c r="D20" s="585"/>
      <c r="E20" s="585"/>
      <c r="F20" s="585"/>
      <c r="G20" s="585"/>
      <c r="H20" s="585"/>
      <c r="I20" s="585"/>
      <c r="J20" s="585"/>
      <c r="K20" s="585"/>
      <c r="L20" s="585"/>
      <c r="M20" s="585"/>
      <c r="N20" s="585"/>
      <c r="O20" s="585"/>
      <c r="P20" s="440" t="str">
        <f>'Eva. classe'!$AG$10</f>
        <v>TRIMESTRE 2</v>
      </c>
      <c r="Q20" s="585"/>
      <c r="R20" s="585"/>
      <c r="S20" s="585"/>
      <c r="T20" s="585"/>
      <c r="U20" s="585"/>
      <c r="V20" s="585"/>
      <c r="W20" s="585"/>
      <c r="X20" s="585"/>
      <c r="Y20" s="585"/>
      <c r="Z20" s="585"/>
      <c r="AA20" s="585"/>
      <c r="AB20" s="585"/>
      <c r="AC20" s="585"/>
      <c r="AD20" s="441" t="str">
        <f>'Eva. classe'!$BK$10</f>
        <v>TRIMESTRE 3</v>
      </c>
      <c r="AE20" s="586"/>
      <c r="AF20" s="587"/>
      <c r="AG20" s="587"/>
      <c r="AH20" s="587"/>
      <c r="AI20" s="587"/>
      <c r="AJ20" s="587"/>
      <c r="AK20" s="587"/>
      <c r="AL20" s="587"/>
      <c r="AM20" s="587"/>
      <c r="AN20" s="587"/>
      <c r="AO20" s="587"/>
      <c r="AP20" s="587"/>
      <c r="AQ20" s="588"/>
    </row>
    <row r="21" spans="1:43" ht="143.44999999999999" customHeight="1" thickBot="1" x14ac:dyDescent="0.25">
      <c r="A21" s="442">
        <f>'Liste des élèves'!$E32</f>
        <v>0</v>
      </c>
      <c r="B21" s="439" t="str">
        <f>'Eva. classe'!$C$10</f>
        <v>TRIMESTRE 1</v>
      </c>
      <c r="C21" s="589"/>
      <c r="D21" s="589"/>
      <c r="E21" s="589"/>
      <c r="F21" s="589"/>
      <c r="G21" s="589"/>
      <c r="H21" s="589"/>
      <c r="I21" s="589"/>
      <c r="J21" s="589"/>
      <c r="K21" s="589"/>
      <c r="L21" s="589"/>
      <c r="M21" s="589"/>
      <c r="N21" s="589"/>
      <c r="O21" s="589"/>
      <c r="P21" s="440" t="str">
        <f>'Eva. classe'!$AG$10</f>
        <v>TRIMESTRE 2</v>
      </c>
      <c r="Q21" s="589"/>
      <c r="R21" s="589"/>
      <c r="S21" s="589"/>
      <c r="T21" s="589"/>
      <c r="U21" s="589"/>
      <c r="V21" s="589"/>
      <c r="W21" s="589"/>
      <c r="X21" s="589"/>
      <c r="Y21" s="589"/>
      <c r="Z21" s="589"/>
      <c r="AA21" s="589"/>
      <c r="AB21" s="589"/>
      <c r="AC21" s="589"/>
      <c r="AD21" s="441" t="str">
        <f>'Eva. classe'!$BK$10</f>
        <v>TRIMESTRE 3</v>
      </c>
      <c r="AE21" s="590"/>
      <c r="AF21" s="591"/>
      <c r="AG21" s="591"/>
      <c r="AH21" s="591"/>
      <c r="AI21" s="591"/>
      <c r="AJ21" s="591"/>
      <c r="AK21" s="591"/>
      <c r="AL21" s="591"/>
      <c r="AM21" s="591"/>
      <c r="AN21" s="591"/>
      <c r="AO21" s="591"/>
      <c r="AP21" s="591"/>
      <c r="AQ21" s="592"/>
    </row>
    <row r="22" spans="1:43" ht="143.44999999999999" customHeight="1" thickBot="1" x14ac:dyDescent="0.25">
      <c r="A22" s="443">
        <f>'Liste des élèves'!$E33</f>
        <v>0</v>
      </c>
      <c r="B22" s="439" t="str">
        <f>'Eva. classe'!$C$10</f>
        <v>TRIMESTRE 1</v>
      </c>
      <c r="C22" s="585"/>
      <c r="D22" s="585"/>
      <c r="E22" s="585"/>
      <c r="F22" s="585"/>
      <c r="G22" s="585"/>
      <c r="H22" s="585"/>
      <c r="I22" s="585"/>
      <c r="J22" s="585"/>
      <c r="K22" s="585"/>
      <c r="L22" s="585"/>
      <c r="M22" s="585"/>
      <c r="N22" s="585"/>
      <c r="O22" s="585"/>
      <c r="P22" s="440" t="str">
        <f>'Eva. classe'!$AG$10</f>
        <v>TRIMESTRE 2</v>
      </c>
      <c r="Q22" s="585"/>
      <c r="R22" s="585"/>
      <c r="S22" s="585"/>
      <c r="T22" s="585"/>
      <c r="U22" s="585"/>
      <c r="V22" s="585"/>
      <c r="W22" s="585"/>
      <c r="X22" s="585"/>
      <c r="Y22" s="585"/>
      <c r="Z22" s="585"/>
      <c r="AA22" s="585"/>
      <c r="AB22" s="585"/>
      <c r="AC22" s="585"/>
      <c r="AD22" s="441" t="str">
        <f>'Eva. classe'!$BK$10</f>
        <v>TRIMESTRE 3</v>
      </c>
      <c r="AE22" s="586"/>
      <c r="AF22" s="587"/>
      <c r="AG22" s="587"/>
      <c r="AH22" s="587"/>
      <c r="AI22" s="587"/>
      <c r="AJ22" s="587"/>
      <c r="AK22" s="587"/>
      <c r="AL22" s="587"/>
      <c r="AM22" s="587"/>
      <c r="AN22" s="587"/>
      <c r="AO22" s="587"/>
      <c r="AP22" s="587"/>
      <c r="AQ22" s="588"/>
    </row>
    <row r="23" spans="1:43" ht="143.44999999999999" customHeight="1" thickBot="1" x14ac:dyDescent="0.25">
      <c r="A23" s="442">
        <f>'Liste des élèves'!$E34</f>
        <v>0</v>
      </c>
      <c r="B23" s="439" t="str">
        <f>'Eva. classe'!$C$10</f>
        <v>TRIMESTRE 1</v>
      </c>
      <c r="C23" s="589"/>
      <c r="D23" s="589"/>
      <c r="E23" s="589"/>
      <c r="F23" s="589"/>
      <c r="G23" s="589"/>
      <c r="H23" s="589"/>
      <c r="I23" s="589"/>
      <c r="J23" s="589"/>
      <c r="K23" s="589"/>
      <c r="L23" s="589"/>
      <c r="M23" s="589"/>
      <c r="N23" s="589"/>
      <c r="O23" s="589"/>
      <c r="P23" s="440" t="str">
        <f>'Eva. classe'!$AG$10</f>
        <v>TRIMESTRE 2</v>
      </c>
      <c r="Q23" s="589"/>
      <c r="R23" s="589"/>
      <c r="S23" s="589"/>
      <c r="T23" s="589"/>
      <c r="U23" s="589"/>
      <c r="V23" s="589"/>
      <c r="W23" s="589"/>
      <c r="X23" s="589"/>
      <c r="Y23" s="589"/>
      <c r="Z23" s="589"/>
      <c r="AA23" s="589"/>
      <c r="AB23" s="589"/>
      <c r="AC23" s="589"/>
      <c r="AD23" s="441" t="str">
        <f>'Eva. classe'!$BK$10</f>
        <v>TRIMESTRE 3</v>
      </c>
      <c r="AE23" s="590"/>
      <c r="AF23" s="591"/>
      <c r="AG23" s="591"/>
      <c r="AH23" s="591"/>
      <c r="AI23" s="591"/>
      <c r="AJ23" s="591"/>
      <c r="AK23" s="591"/>
      <c r="AL23" s="591"/>
      <c r="AM23" s="591"/>
      <c r="AN23" s="591"/>
      <c r="AO23" s="591"/>
      <c r="AP23" s="591"/>
      <c r="AQ23" s="592"/>
    </row>
    <row r="24" spans="1:43" ht="143.44999999999999" customHeight="1" thickBot="1" x14ac:dyDescent="0.25">
      <c r="A24" s="443">
        <f>'Liste des élèves'!$E35</f>
        <v>0</v>
      </c>
      <c r="B24" s="439" t="str">
        <f>'Eva. classe'!$C$10</f>
        <v>TRIMESTRE 1</v>
      </c>
      <c r="C24" s="585"/>
      <c r="D24" s="585"/>
      <c r="E24" s="585"/>
      <c r="F24" s="585"/>
      <c r="G24" s="585"/>
      <c r="H24" s="585"/>
      <c r="I24" s="585"/>
      <c r="J24" s="585"/>
      <c r="K24" s="585"/>
      <c r="L24" s="585"/>
      <c r="M24" s="585"/>
      <c r="N24" s="585"/>
      <c r="O24" s="585"/>
      <c r="P24" s="440" t="str">
        <f>'Eva. classe'!$AG$10</f>
        <v>TRIMESTRE 2</v>
      </c>
      <c r="Q24" s="585"/>
      <c r="R24" s="585"/>
      <c r="S24" s="585"/>
      <c r="T24" s="585"/>
      <c r="U24" s="585"/>
      <c r="V24" s="585"/>
      <c r="W24" s="585"/>
      <c r="X24" s="585"/>
      <c r="Y24" s="585"/>
      <c r="Z24" s="585"/>
      <c r="AA24" s="585"/>
      <c r="AB24" s="585"/>
      <c r="AC24" s="585"/>
      <c r="AD24" s="441" t="str">
        <f>'Eva. classe'!$BK$10</f>
        <v>TRIMESTRE 3</v>
      </c>
      <c r="AE24" s="586"/>
      <c r="AF24" s="587"/>
      <c r="AG24" s="587"/>
      <c r="AH24" s="587"/>
      <c r="AI24" s="587"/>
      <c r="AJ24" s="587"/>
      <c r="AK24" s="587"/>
      <c r="AL24" s="587"/>
      <c r="AM24" s="587"/>
      <c r="AN24" s="587"/>
      <c r="AO24" s="587"/>
      <c r="AP24" s="587"/>
      <c r="AQ24" s="588"/>
    </row>
    <row r="25" spans="1:43" ht="143.44999999999999" customHeight="1" thickBot="1" x14ac:dyDescent="0.25">
      <c r="A25" s="442">
        <f>'Liste des élèves'!$E36</f>
        <v>0</v>
      </c>
      <c r="B25" s="439" t="str">
        <f>'Eva. classe'!$C$10</f>
        <v>TRIMESTRE 1</v>
      </c>
      <c r="C25" s="589"/>
      <c r="D25" s="589"/>
      <c r="E25" s="589"/>
      <c r="F25" s="589"/>
      <c r="G25" s="589"/>
      <c r="H25" s="589"/>
      <c r="I25" s="589"/>
      <c r="J25" s="589"/>
      <c r="K25" s="589"/>
      <c r="L25" s="589"/>
      <c r="M25" s="589"/>
      <c r="N25" s="589"/>
      <c r="O25" s="589"/>
      <c r="P25" s="440" t="str">
        <f>'Eva. classe'!$AG$10</f>
        <v>TRIMESTRE 2</v>
      </c>
      <c r="Q25" s="589"/>
      <c r="R25" s="589"/>
      <c r="S25" s="589"/>
      <c r="T25" s="589"/>
      <c r="U25" s="589"/>
      <c r="V25" s="589"/>
      <c r="W25" s="589"/>
      <c r="X25" s="589"/>
      <c r="Y25" s="589"/>
      <c r="Z25" s="589"/>
      <c r="AA25" s="589"/>
      <c r="AB25" s="589"/>
      <c r="AC25" s="589"/>
      <c r="AD25" s="441" t="str">
        <f>'Eva. classe'!$BK$10</f>
        <v>TRIMESTRE 3</v>
      </c>
      <c r="AE25" s="590"/>
      <c r="AF25" s="591"/>
      <c r="AG25" s="591"/>
      <c r="AH25" s="591"/>
      <c r="AI25" s="591"/>
      <c r="AJ25" s="591"/>
      <c r="AK25" s="591"/>
      <c r="AL25" s="591"/>
      <c r="AM25" s="591"/>
      <c r="AN25" s="591"/>
      <c r="AO25" s="591"/>
      <c r="AP25" s="591"/>
      <c r="AQ25" s="592"/>
    </row>
    <row r="26" spans="1:43" ht="143.44999999999999" customHeight="1" thickBot="1" x14ac:dyDescent="0.25">
      <c r="A26" s="443">
        <f>'Liste des élèves'!$E37</f>
        <v>0</v>
      </c>
      <c r="B26" s="439" t="str">
        <f>'Eva. classe'!$C$10</f>
        <v>TRIMESTRE 1</v>
      </c>
      <c r="C26" s="585"/>
      <c r="D26" s="585"/>
      <c r="E26" s="585"/>
      <c r="F26" s="585"/>
      <c r="G26" s="585"/>
      <c r="H26" s="585"/>
      <c r="I26" s="585"/>
      <c r="J26" s="585"/>
      <c r="K26" s="585"/>
      <c r="L26" s="585"/>
      <c r="M26" s="585"/>
      <c r="N26" s="585"/>
      <c r="O26" s="585"/>
      <c r="P26" s="440" t="str">
        <f>'Eva. classe'!$AG$10</f>
        <v>TRIMESTRE 2</v>
      </c>
      <c r="Q26" s="585"/>
      <c r="R26" s="585"/>
      <c r="S26" s="585"/>
      <c r="T26" s="585"/>
      <c r="U26" s="585"/>
      <c r="V26" s="585"/>
      <c r="W26" s="585"/>
      <c r="X26" s="585"/>
      <c r="Y26" s="585"/>
      <c r="Z26" s="585"/>
      <c r="AA26" s="585"/>
      <c r="AB26" s="585"/>
      <c r="AC26" s="585"/>
      <c r="AD26" s="441" t="str">
        <f>'Eva. classe'!$BK$10</f>
        <v>TRIMESTRE 3</v>
      </c>
      <c r="AE26" s="586"/>
      <c r="AF26" s="587"/>
      <c r="AG26" s="587"/>
      <c r="AH26" s="587"/>
      <c r="AI26" s="587"/>
      <c r="AJ26" s="587"/>
      <c r="AK26" s="587"/>
      <c r="AL26" s="587"/>
      <c r="AM26" s="587"/>
      <c r="AN26" s="587"/>
      <c r="AO26" s="587"/>
      <c r="AP26" s="587"/>
      <c r="AQ26" s="588"/>
    </row>
    <row r="27" spans="1:43" ht="143.44999999999999" customHeight="1" thickBot="1" x14ac:dyDescent="0.25">
      <c r="A27" s="442">
        <f>'Liste des élèves'!$E38</f>
        <v>0</v>
      </c>
      <c r="B27" s="439" t="str">
        <f>'Eva. classe'!$C$10</f>
        <v>TRIMESTRE 1</v>
      </c>
      <c r="C27" s="589"/>
      <c r="D27" s="589"/>
      <c r="E27" s="589"/>
      <c r="F27" s="589"/>
      <c r="G27" s="589"/>
      <c r="H27" s="589"/>
      <c r="I27" s="589"/>
      <c r="J27" s="589"/>
      <c r="K27" s="589"/>
      <c r="L27" s="589"/>
      <c r="M27" s="589"/>
      <c r="N27" s="589"/>
      <c r="O27" s="589"/>
      <c r="P27" s="440" t="str">
        <f>'Eva. classe'!$AG$10</f>
        <v>TRIMESTRE 2</v>
      </c>
      <c r="Q27" s="589"/>
      <c r="R27" s="589"/>
      <c r="S27" s="589"/>
      <c r="T27" s="589"/>
      <c r="U27" s="589"/>
      <c r="V27" s="589"/>
      <c r="W27" s="589"/>
      <c r="X27" s="589"/>
      <c r="Y27" s="589"/>
      <c r="Z27" s="589"/>
      <c r="AA27" s="589"/>
      <c r="AB27" s="589"/>
      <c r="AC27" s="589"/>
      <c r="AD27" s="441" t="str">
        <f>'Eva. classe'!$BK$10</f>
        <v>TRIMESTRE 3</v>
      </c>
      <c r="AE27" s="590"/>
      <c r="AF27" s="591"/>
      <c r="AG27" s="591"/>
      <c r="AH27" s="591"/>
      <c r="AI27" s="591"/>
      <c r="AJ27" s="591"/>
      <c r="AK27" s="591"/>
      <c r="AL27" s="591"/>
      <c r="AM27" s="591"/>
      <c r="AN27" s="591"/>
      <c r="AO27" s="591"/>
      <c r="AP27" s="591"/>
      <c r="AQ27" s="592"/>
    </row>
    <row r="28" spans="1:43" ht="143.44999999999999" customHeight="1" thickBot="1" x14ac:dyDescent="0.25">
      <c r="A28" s="443">
        <f>'Liste des élèves'!$E39</f>
        <v>0</v>
      </c>
      <c r="B28" s="439" t="str">
        <f>'Eva. classe'!$C$10</f>
        <v>TRIMESTRE 1</v>
      </c>
      <c r="C28" s="585"/>
      <c r="D28" s="585"/>
      <c r="E28" s="585"/>
      <c r="F28" s="585"/>
      <c r="G28" s="585"/>
      <c r="H28" s="585"/>
      <c r="I28" s="585"/>
      <c r="J28" s="585"/>
      <c r="K28" s="585"/>
      <c r="L28" s="585"/>
      <c r="M28" s="585"/>
      <c r="N28" s="585"/>
      <c r="O28" s="585"/>
      <c r="P28" s="440" t="str">
        <f>'Eva. classe'!$AG$10</f>
        <v>TRIMESTRE 2</v>
      </c>
      <c r="Q28" s="585"/>
      <c r="R28" s="585"/>
      <c r="S28" s="585"/>
      <c r="T28" s="585"/>
      <c r="U28" s="585"/>
      <c r="V28" s="585"/>
      <c r="W28" s="585"/>
      <c r="X28" s="585"/>
      <c r="Y28" s="585"/>
      <c r="Z28" s="585"/>
      <c r="AA28" s="585"/>
      <c r="AB28" s="585"/>
      <c r="AC28" s="585"/>
      <c r="AD28" s="441" t="str">
        <f>'Eva. classe'!$BK$10</f>
        <v>TRIMESTRE 3</v>
      </c>
      <c r="AE28" s="586"/>
      <c r="AF28" s="587"/>
      <c r="AG28" s="587"/>
      <c r="AH28" s="587"/>
      <c r="AI28" s="587"/>
      <c r="AJ28" s="587"/>
      <c r="AK28" s="587"/>
      <c r="AL28" s="587"/>
      <c r="AM28" s="587"/>
      <c r="AN28" s="587"/>
      <c r="AO28" s="587"/>
      <c r="AP28" s="587"/>
      <c r="AQ28" s="588"/>
    </row>
    <row r="29" spans="1:43" ht="143.44999999999999" customHeight="1" thickBot="1" x14ac:dyDescent="0.25">
      <c r="A29" s="442">
        <f>'Liste des élèves'!$E40</f>
        <v>0</v>
      </c>
      <c r="B29" s="439" t="str">
        <f>'Eva. classe'!$C$10</f>
        <v>TRIMESTRE 1</v>
      </c>
      <c r="C29" s="589"/>
      <c r="D29" s="589"/>
      <c r="E29" s="589"/>
      <c r="F29" s="589"/>
      <c r="G29" s="589"/>
      <c r="H29" s="589"/>
      <c r="I29" s="589"/>
      <c r="J29" s="589"/>
      <c r="K29" s="589"/>
      <c r="L29" s="589"/>
      <c r="M29" s="589"/>
      <c r="N29" s="589"/>
      <c r="O29" s="589"/>
      <c r="P29" s="440" t="str">
        <f>'Eva. classe'!$AG$10</f>
        <v>TRIMESTRE 2</v>
      </c>
      <c r="Q29" s="589"/>
      <c r="R29" s="589"/>
      <c r="S29" s="589"/>
      <c r="T29" s="589"/>
      <c r="U29" s="589"/>
      <c r="V29" s="589"/>
      <c r="W29" s="589"/>
      <c r="X29" s="589"/>
      <c r="Y29" s="589"/>
      <c r="Z29" s="589"/>
      <c r="AA29" s="589"/>
      <c r="AB29" s="589"/>
      <c r="AC29" s="589"/>
      <c r="AD29" s="441" t="str">
        <f>'Eva. classe'!$BK$10</f>
        <v>TRIMESTRE 3</v>
      </c>
      <c r="AE29" s="590"/>
      <c r="AF29" s="591"/>
      <c r="AG29" s="591"/>
      <c r="AH29" s="591"/>
      <c r="AI29" s="591"/>
      <c r="AJ29" s="591"/>
      <c r="AK29" s="591"/>
      <c r="AL29" s="591"/>
      <c r="AM29" s="591"/>
      <c r="AN29" s="591"/>
      <c r="AO29" s="591"/>
      <c r="AP29" s="591"/>
      <c r="AQ29" s="592"/>
    </row>
    <row r="30" spans="1:43" ht="143.44999999999999" customHeight="1" thickBot="1" x14ac:dyDescent="0.25">
      <c r="A30" s="443">
        <f>'Liste des élèves'!$E41</f>
        <v>0</v>
      </c>
      <c r="B30" s="439" t="str">
        <f>'Eva. classe'!$C$10</f>
        <v>TRIMESTRE 1</v>
      </c>
      <c r="C30" s="585"/>
      <c r="D30" s="585"/>
      <c r="E30" s="585"/>
      <c r="F30" s="585"/>
      <c r="G30" s="585"/>
      <c r="H30" s="585"/>
      <c r="I30" s="585"/>
      <c r="J30" s="585"/>
      <c r="K30" s="585"/>
      <c r="L30" s="585"/>
      <c r="M30" s="585"/>
      <c r="N30" s="585"/>
      <c r="O30" s="585"/>
      <c r="P30" s="440" t="str">
        <f>'Eva. classe'!$AG$10</f>
        <v>TRIMESTRE 2</v>
      </c>
      <c r="Q30" s="585"/>
      <c r="R30" s="585"/>
      <c r="S30" s="585"/>
      <c r="T30" s="585"/>
      <c r="U30" s="585"/>
      <c r="V30" s="585"/>
      <c r="W30" s="585"/>
      <c r="X30" s="585"/>
      <c r="Y30" s="585"/>
      <c r="Z30" s="585"/>
      <c r="AA30" s="585"/>
      <c r="AB30" s="585"/>
      <c r="AC30" s="585"/>
      <c r="AD30" s="441" t="str">
        <f>'Eva. classe'!$BK$10</f>
        <v>TRIMESTRE 3</v>
      </c>
      <c r="AE30" s="586"/>
      <c r="AF30" s="587"/>
      <c r="AG30" s="587"/>
      <c r="AH30" s="587"/>
      <c r="AI30" s="587"/>
      <c r="AJ30" s="587"/>
      <c r="AK30" s="587"/>
      <c r="AL30" s="587"/>
      <c r="AM30" s="587"/>
      <c r="AN30" s="587"/>
      <c r="AO30" s="587"/>
      <c r="AP30" s="587"/>
      <c r="AQ30" s="588"/>
    </row>
    <row r="31" spans="1:43" ht="143.44999999999999" customHeight="1" thickBot="1" x14ac:dyDescent="0.25">
      <c r="A31" s="442">
        <f>'Liste des élèves'!$E42</f>
        <v>0</v>
      </c>
      <c r="B31" s="439" t="str">
        <f>'Eva. classe'!$C$10</f>
        <v>TRIMESTRE 1</v>
      </c>
      <c r="C31" s="589"/>
      <c r="D31" s="589"/>
      <c r="E31" s="589"/>
      <c r="F31" s="589"/>
      <c r="G31" s="589"/>
      <c r="H31" s="589"/>
      <c r="I31" s="589"/>
      <c r="J31" s="589"/>
      <c r="K31" s="589"/>
      <c r="L31" s="589"/>
      <c r="M31" s="589"/>
      <c r="N31" s="589"/>
      <c r="O31" s="589"/>
      <c r="P31" s="440" t="str">
        <f>'Eva. classe'!$AG$10</f>
        <v>TRIMESTRE 2</v>
      </c>
      <c r="Q31" s="589"/>
      <c r="R31" s="589"/>
      <c r="S31" s="589"/>
      <c r="T31" s="589"/>
      <c r="U31" s="589"/>
      <c r="V31" s="589"/>
      <c r="W31" s="589"/>
      <c r="X31" s="589"/>
      <c r="Y31" s="589"/>
      <c r="Z31" s="589"/>
      <c r="AA31" s="589"/>
      <c r="AB31" s="589"/>
      <c r="AC31" s="589"/>
      <c r="AD31" s="441" t="str">
        <f>'Eva. classe'!$BK$10</f>
        <v>TRIMESTRE 3</v>
      </c>
      <c r="AE31" s="590"/>
      <c r="AF31" s="591"/>
      <c r="AG31" s="591"/>
      <c r="AH31" s="591"/>
      <c r="AI31" s="591"/>
      <c r="AJ31" s="591"/>
      <c r="AK31" s="591"/>
      <c r="AL31" s="591"/>
      <c r="AM31" s="591"/>
      <c r="AN31" s="591"/>
      <c r="AO31" s="591"/>
      <c r="AP31" s="591"/>
      <c r="AQ31" s="592"/>
    </row>
  </sheetData>
  <sheetProtection sheet="1" objects="1" scenarios="1" selectLockedCells="1"/>
  <mergeCells count="93">
    <mergeCell ref="C2:O2"/>
    <mergeCell ref="Q2:AC2"/>
    <mergeCell ref="AE2:AQ2"/>
    <mergeCell ref="C3:O3"/>
    <mergeCell ref="Q3:AC3"/>
    <mergeCell ref="AE3:AQ3"/>
    <mergeCell ref="C4:O4"/>
    <mergeCell ref="Q4:AC4"/>
    <mergeCell ref="AE4:AQ4"/>
    <mergeCell ref="C5:O5"/>
    <mergeCell ref="Q5:AC5"/>
    <mergeCell ref="AE5:AQ5"/>
    <mergeCell ref="C6:O6"/>
    <mergeCell ref="Q6:AC6"/>
    <mergeCell ref="AE6:AQ6"/>
    <mergeCell ref="C7:O7"/>
    <mergeCell ref="Q7:AC7"/>
    <mergeCell ref="AE7:AQ7"/>
    <mergeCell ref="C8:O8"/>
    <mergeCell ref="Q8:AC8"/>
    <mergeCell ref="AE8:AQ8"/>
    <mergeCell ref="C9:O9"/>
    <mergeCell ref="Q9:AC9"/>
    <mergeCell ref="AE9:AQ9"/>
    <mergeCell ref="C10:O10"/>
    <mergeCell ref="Q10:AC10"/>
    <mergeCell ref="AE10:AQ10"/>
    <mergeCell ref="C11:O11"/>
    <mergeCell ref="Q11:AC11"/>
    <mergeCell ref="AE11:AQ11"/>
    <mergeCell ref="C12:O12"/>
    <mergeCell ref="Q12:AC12"/>
    <mergeCell ref="AE12:AQ12"/>
    <mergeCell ref="C13:O13"/>
    <mergeCell ref="Q13:AC13"/>
    <mergeCell ref="AE13:AQ13"/>
    <mergeCell ref="C14:O14"/>
    <mergeCell ref="Q14:AC14"/>
    <mergeCell ref="AE14:AQ14"/>
    <mergeCell ref="C15:O15"/>
    <mergeCell ref="Q15:AC15"/>
    <mergeCell ref="AE15:AQ15"/>
    <mergeCell ref="C16:O16"/>
    <mergeCell ref="Q16:AC16"/>
    <mergeCell ref="AE16:AQ16"/>
    <mergeCell ref="C17:O17"/>
    <mergeCell ref="Q17:AC17"/>
    <mergeCell ref="AE17:AQ17"/>
    <mergeCell ref="C18:O18"/>
    <mergeCell ref="Q18:AC18"/>
    <mergeCell ref="AE18:AQ18"/>
    <mergeCell ref="C19:O19"/>
    <mergeCell ref="Q19:AC19"/>
    <mergeCell ref="AE19:AQ19"/>
    <mergeCell ref="C20:O20"/>
    <mergeCell ref="Q20:AC20"/>
    <mergeCell ref="AE20:AQ20"/>
    <mergeCell ref="C21:O21"/>
    <mergeCell ref="Q21:AC21"/>
    <mergeCell ref="AE21:AQ21"/>
    <mergeCell ref="Q25:AC25"/>
    <mergeCell ref="AE25:AQ25"/>
    <mergeCell ref="C22:O22"/>
    <mergeCell ref="Q22:AC22"/>
    <mergeCell ref="AE22:AQ22"/>
    <mergeCell ref="C23:O23"/>
    <mergeCell ref="Q23:AC23"/>
    <mergeCell ref="AE23:AQ23"/>
    <mergeCell ref="C31:O31"/>
    <mergeCell ref="Q31:AC31"/>
    <mergeCell ref="AE31:AQ31"/>
    <mergeCell ref="C28:O28"/>
    <mergeCell ref="Q28:AC28"/>
    <mergeCell ref="AE28:AQ28"/>
    <mergeCell ref="C29:O29"/>
    <mergeCell ref="Q29:AC29"/>
    <mergeCell ref="AE29:AQ29"/>
    <mergeCell ref="W1:AC1"/>
    <mergeCell ref="I1:O1"/>
    <mergeCell ref="AL1:AQ1"/>
    <mergeCell ref="C30:O30"/>
    <mergeCell ref="Q30:AC30"/>
    <mergeCell ref="AE30:AQ30"/>
    <mergeCell ref="C26:O26"/>
    <mergeCell ref="Q26:AC26"/>
    <mergeCell ref="AE26:AQ26"/>
    <mergeCell ref="C27:O27"/>
    <mergeCell ref="Q27:AC27"/>
    <mergeCell ref="AE27:AQ27"/>
    <mergeCell ref="C24:O24"/>
    <mergeCell ref="Q24:AC24"/>
    <mergeCell ref="AE24:AQ24"/>
    <mergeCell ref="C25:O25"/>
  </mergeCells>
  <phoneticPr fontId="0" type="noConversion"/>
  <pageMargins left="0.78749999999999998" right="0.78749999999999998" top="0.98402777777777772" bottom="0.98402777777777772" header="0.51180555555555551" footer="0.51180555555555551"/>
  <pageSetup paperSize="9" firstPageNumber="0"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M278"/>
  <sheetViews>
    <sheetView showGridLines="0" showRowColHeaders="0" showZeros="0" topLeftCell="A3" zoomScale="130" zoomScaleNormal="130" workbookViewId="0">
      <selection activeCell="BZ215" sqref="BZ215"/>
    </sheetView>
  </sheetViews>
  <sheetFormatPr baseColWidth="10" defaultColWidth="8.7109375" defaultRowHeight="15.75" customHeight="1" x14ac:dyDescent="0.2"/>
  <cols>
    <col min="1" max="1" width="4.140625" style="7" customWidth="1"/>
    <col min="2" max="2" width="5" style="8" customWidth="1"/>
    <col min="3" max="4" width="3.140625" style="8" customWidth="1"/>
    <col min="5" max="5" width="0.7109375" style="8" customWidth="1"/>
    <col min="6" max="9" width="8.7109375" style="9" hidden="1" customWidth="1"/>
    <col min="10" max="10" width="14.5703125" style="9" customWidth="1"/>
    <col min="11" max="11" width="13" style="9" customWidth="1"/>
    <col min="12" max="15" width="6.5703125" style="9" customWidth="1"/>
    <col min="16" max="16" width="8" style="9" customWidth="1"/>
    <col min="17" max="17" width="7.42578125" style="9" customWidth="1"/>
    <col min="18" max="18" width="3.42578125" style="9" customWidth="1"/>
    <col min="19" max="21" width="3.5703125" style="9" customWidth="1"/>
    <col min="22" max="22" width="0" style="9" hidden="1" customWidth="1"/>
    <col min="23" max="23" width="10.5703125" style="9" hidden="1" customWidth="1"/>
    <col min="24" max="30" width="3.7109375" style="9" hidden="1" customWidth="1"/>
    <col min="31" max="31" width="8.7109375" style="9" hidden="1" customWidth="1"/>
    <col min="32" max="34" width="3.7109375" style="9" hidden="1" customWidth="1"/>
    <col min="35" max="39" width="3.85546875" style="9" hidden="1" customWidth="1"/>
    <col min="40" max="77" width="0" style="9" hidden="1" customWidth="1"/>
    <col min="78" max="16384" width="8.7109375" style="9"/>
  </cols>
  <sheetData>
    <row r="1" spans="1:24" ht="15.75" hidden="1" customHeight="1" x14ac:dyDescent="0.2"/>
    <row r="2" spans="1:24" ht="15.75" hidden="1" customHeight="1" thickBot="1" x14ac:dyDescent="0.25"/>
    <row r="3" spans="1:24" ht="33.75" customHeight="1" thickBot="1" x14ac:dyDescent="0.25">
      <c r="A3" s="10"/>
      <c r="B3" s="13"/>
      <c r="C3" s="13"/>
      <c r="D3" s="134"/>
      <c r="E3" s="13"/>
      <c r="F3" s="14"/>
      <c r="G3" s="14"/>
      <c r="H3" s="14"/>
      <c r="I3" s="14"/>
      <c r="J3" s="14"/>
      <c r="K3" s="14"/>
      <c r="L3" s="156">
        <f>INDEX('Liste des élèves'!S13:S42,'Profil classe'!Q2,1,1)</f>
        <v>3</v>
      </c>
      <c r="M3" s="157" t="str">
        <f>IF(L3=3,"CM1","CP")</f>
        <v>CM1</v>
      </c>
      <c r="N3" s="157" t="str">
        <f>IF(L3=3,"CM2","CE1")</f>
        <v>CM2</v>
      </c>
      <c r="O3" s="157" t="str">
        <f>IF(L3=3,"6ème","CE2")</f>
        <v>6ème</v>
      </c>
      <c r="P3" s="14"/>
      <c r="Q3" s="14"/>
      <c r="R3" s="14"/>
      <c r="S3" s="14"/>
      <c r="T3" s="14"/>
      <c r="U3" s="14"/>
    </row>
    <row r="4" spans="1:24" ht="10.5" customHeight="1" x14ac:dyDescent="0.2">
      <c r="A4" s="158" t="e">
        <f>'Eva. classe'!#REF!</f>
        <v>#REF!</v>
      </c>
      <c r="B4" s="158"/>
      <c r="C4" s="158"/>
      <c r="D4" s="158"/>
      <c r="E4" s="158"/>
      <c r="F4" s="158"/>
      <c r="G4" s="158"/>
      <c r="H4" s="158"/>
      <c r="I4" s="158"/>
      <c r="J4" s="159"/>
      <c r="K4" s="158"/>
      <c r="L4" s="414" t="str">
        <f>IF(L3=2,"Cycle des apprentissages fondamentaux","Cycle de consolidation")</f>
        <v>Cycle de consolidation</v>
      </c>
      <c r="M4" s="414"/>
      <c r="N4" s="414"/>
      <c r="O4" s="414"/>
      <c r="P4" s="158"/>
      <c r="Q4" s="158"/>
      <c r="R4" s="158"/>
      <c r="S4" s="158"/>
      <c r="T4" s="158"/>
      <c r="U4" s="158"/>
      <c r="V4" s="92"/>
      <c r="W4" s="92"/>
    </row>
    <row r="5" spans="1:24" ht="10.5" customHeight="1" x14ac:dyDescent="0.2">
      <c r="A5" s="160"/>
      <c r="B5" s="161"/>
      <c r="C5" s="161"/>
      <c r="D5" s="161"/>
      <c r="E5" s="161"/>
      <c r="F5" s="161"/>
      <c r="G5" s="161"/>
      <c r="H5" s="161"/>
      <c r="I5" s="161"/>
      <c r="J5" s="14"/>
      <c r="K5" s="162"/>
      <c r="L5" s="162"/>
      <c r="M5" s="162"/>
      <c r="N5" s="162"/>
      <c r="O5" s="162"/>
      <c r="P5" s="162"/>
      <c r="Q5" s="162"/>
      <c r="R5" s="162"/>
      <c r="S5" s="162"/>
      <c r="T5" s="162"/>
      <c r="U5" s="162"/>
    </row>
    <row r="6" spans="1:24" ht="13.5" customHeight="1" x14ac:dyDescent="0.2">
      <c r="A6" s="163"/>
      <c r="B6" s="163"/>
      <c r="C6" s="163"/>
      <c r="D6" s="163"/>
      <c r="E6" s="163"/>
      <c r="F6" s="163"/>
      <c r="G6" s="163"/>
      <c r="H6" s="163"/>
      <c r="I6" s="163"/>
      <c r="J6" s="163"/>
      <c r="K6" s="163"/>
      <c r="L6" s="163"/>
      <c r="M6" s="163"/>
      <c r="N6" s="163"/>
      <c r="O6" s="163"/>
      <c r="P6" s="163"/>
      <c r="Q6" s="163"/>
      <c r="R6" s="163"/>
      <c r="S6" s="163"/>
      <c r="T6" s="163"/>
      <c r="U6" s="163"/>
    </row>
    <row r="7" spans="1:24" ht="13.5" customHeight="1" x14ac:dyDescent="0.2">
      <c r="A7" s="163"/>
      <c r="B7" s="163"/>
      <c r="C7" s="164"/>
      <c r="D7" s="163"/>
      <c r="E7" s="163"/>
      <c r="F7" s="163"/>
      <c r="G7" s="163"/>
      <c r="H7" s="163"/>
      <c r="I7" s="163"/>
      <c r="J7" s="14"/>
      <c r="K7" s="134"/>
      <c r="L7" s="163"/>
      <c r="M7" s="163"/>
      <c r="N7" s="163"/>
      <c r="O7" s="163"/>
      <c r="P7" s="163"/>
      <c r="Q7" s="163"/>
      <c r="R7" s="163"/>
      <c r="S7" s="163"/>
      <c r="T7" s="163"/>
      <c r="U7" s="163"/>
    </row>
    <row r="8" spans="1:24" ht="13.5" customHeight="1" x14ac:dyDescent="0.2">
      <c r="A8" s="165"/>
      <c r="B8" s="14"/>
      <c r="C8" s="14"/>
      <c r="D8" s="158"/>
      <c r="E8" s="158"/>
      <c r="F8" s="158"/>
      <c r="G8" s="158"/>
      <c r="H8" s="158"/>
      <c r="I8" s="158"/>
      <c r="J8" s="158"/>
      <c r="K8" s="14"/>
      <c r="L8" s="14"/>
      <c r="M8" s="14"/>
      <c r="N8" s="158"/>
      <c r="O8" s="158"/>
      <c r="P8" s="158"/>
      <c r="Q8" s="158"/>
      <c r="R8" s="158"/>
      <c r="S8" s="158"/>
      <c r="T8" s="158"/>
      <c r="U8" s="158"/>
    </row>
    <row r="9" spans="1:24" ht="12" customHeight="1" x14ac:dyDescent="0.2">
      <c r="A9" s="165"/>
      <c r="B9" s="166"/>
      <c r="C9" s="166"/>
      <c r="D9" s="166"/>
      <c r="E9" s="166"/>
      <c r="F9" s="166"/>
      <c r="G9" s="166"/>
      <c r="H9" s="166"/>
      <c r="I9" s="166"/>
      <c r="J9" s="166"/>
      <c r="K9" s="14"/>
      <c r="L9" s="166">
        <f>'Eva. classe'!B4</f>
        <v>0</v>
      </c>
      <c r="M9" s="166"/>
      <c r="N9" s="166"/>
      <c r="O9" s="166"/>
      <c r="P9" s="166"/>
      <c r="Q9" s="166"/>
      <c r="R9" s="166"/>
      <c r="S9" s="166"/>
      <c r="T9" s="166"/>
      <c r="U9" s="166" t="s">
        <v>0</v>
      </c>
    </row>
    <row r="10" spans="1:24" ht="11.25" hidden="1" customHeight="1" x14ac:dyDescent="0.2">
      <c r="A10" s="167"/>
      <c r="B10" s="167"/>
      <c r="C10" s="167"/>
      <c r="D10" s="167"/>
      <c r="E10" s="167"/>
      <c r="F10" s="167"/>
      <c r="G10" s="167"/>
      <c r="H10" s="167"/>
      <c r="I10" s="167"/>
      <c r="J10" s="167"/>
      <c r="K10" s="167"/>
      <c r="L10" s="167"/>
      <c r="M10" s="167"/>
      <c r="N10" s="167"/>
      <c r="O10" s="167"/>
      <c r="P10" s="167"/>
      <c r="Q10" s="167"/>
      <c r="R10" s="167"/>
      <c r="S10" s="167"/>
      <c r="T10" s="167"/>
      <c r="U10" s="167"/>
    </row>
    <row r="11" spans="1:24" ht="28.5" customHeight="1" x14ac:dyDescent="0.2">
      <c r="A11" s="168"/>
      <c r="B11" s="634">
        <f>'Eva. classe'!B6</f>
        <v>0</v>
      </c>
      <c r="C11" s="634"/>
      <c r="D11" s="634"/>
      <c r="E11" s="634"/>
      <c r="F11" s="634"/>
      <c r="G11" s="634"/>
      <c r="H11" s="634"/>
      <c r="I11" s="634"/>
      <c r="J11" s="634"/>
      <c r="K11" s="634"/>
      <c r="L11" s="634"/>
      <c r="M11" s="634"/>
      <c r="N11" s="634"/>
      <c r="O11" s="634"/>
      <c r="P11" s="634"/>
      <c r="Q11" s="634"/>
      <c r="R11" s="634"/>
      <c r="S11" s="634"/>
      <c r="T11" s="634"/>
      <c r="U11" s="634"/>
    </row>
    <row r="12" spans="1:24" ht="10.5" customHeight="1" x14ac:dyDescent="0.2">
      <c r="A12" s="167"/>
      <c r="B12" s="641">
        <f>'Eva. classe'!B7</f>
        <v>0</v>
      </c>
      <c r="C12" s="641"/>
      <c r="D12" s="641"/>
      <c r="E12" s="641"/>
      <c r="F12" s="641"/>
      <c r="G12" s="641"/>
      <c r="H12" s="641"/>
      <c r="I12" s="641"/>
      <c r="J12" s="641"/>
      <c r="K12" s="641"/>
      <c r="L12" s="641"/>
      <c r="M12" s="641"/>
      <c r="N12" s="641"/>
      <c r="O12" s="641"/>
      <c r="P12" s="641"/>
      <c r="Q12" s="641"/>
      <c r="R12" s="641"/>
      <c r="S12" s="641"/>
      <c r="T12" s="641"/>
      <c r="U12" s="641"/>
      <c r="X12" s="9" t="s">
        <v>0</v>
      </c>
    </row>
    <row r="13" spans="1:24" ht="9.75" customHeight="1" x14ac:dyDescent="0.2">
      <c r="A13" s="169"/>
      <c r="B13" s="13"/>
      <c r="C13" s="13"/>
      <c r="D13" s="13"/>
      <c r="E13" s="13"/>
      <c r="F13" s="14"/>
      <c r="G13" s="14"/>
      <c r="H13" s="14"/>
      <c r="I13" s="14"/>
      <c r="J13" s="14"/>
      <c r="K13" s="14"/>
      <c r="L13" s="14"/>
      <c r="M13" s="14"/>
      <c r="N13" s="14"/>
      <c r="O13" s="14"/>
      <c r="P13" s="14"/>
      <c r="Q13" s="14"/>
      <c r="R13" s="14"/>
      <c r="S13" s="14"/>
      <c r="T13" s="14"/>
      <c r="U13" s="14"/>
      <c r="V13" s="95"/>
      <c r="W13" s="95"/>
    </row>
    <row r="14" spans="1:24" ht="15.75" customHeight="1" x14ac:dyDescent="0.2">
      <c r="A14" s="170"/>
      <c r="B14" s="642">
        <f>'Eva. classe'!B5</f>
        <v>0</v>
      </c>
      <c r="C14" s="642"/>
      <c r="D14" s="642"/>
      <c r="E14" s="642"/>
      <c r="F14" s="642"/>
      <c r="G14" s="642"/>
      <c r="H14" s="642"/>
      <c r="I14" s="642"/>
      <c r="J14" s="642"/>
      <c r="K14" s="642"/>
      <c r="L14" s="642"/>
      <c r="M14" s="642"/>
      <c r="N14" s="642"/>
      <c r="O14" s="642"/>
      <c r="P14" s="642"/>
      <c r="Q14" s="642"/>
      <c r="R14" s="642"/>
      <c r="S14" s="642"/>
      <c r="T14" s="642"/>
      <c r="U14" s="642"/>
      <c r="V14" s="94"/>
      <c r="W14" s="94"/>
    </row>
    <row r="15" spans="1:24" ht="10.5" customHeight="1" x14ac:dyDescent="0.2">
      <c r="A15" s="10"/>
      <c r="B15" s="134"/>
      <c r="C15" s="134"/>
      <c r="D15" s="134"/>
      <c r="E15" s="134"/>
      <c r="F15" s="134"/>
      <c r="G15" s="134"/>
      <c r="H15" s="134"/>
      <c r="I15" s="134"/>
      <c r="J15" s="134"/>
      <c r="K15" s="14"/>
      <c r="L15" s="14"/>
      <c r="M15" s="14"/>
      <c r="N15" s="14"/>
      <c r="O15" s="14"/>
      <c r="P15" s="14"/>
      <c r="Q15" s="14"/>
      <c r="R15" s="14"/>
      <c r="S15" s="14"/>
      <c r="T15" s="14"/>
      <c r="U15" s="14"/>
    </row>
    <row r="16" spans="1:24" ht="15.75" customHeight="1" x14ac:dyDescent="0.2">
      <c r="A16" s="10"/>
      <c r="B16" s="116"/>
      <c r="C16" s="123" t="s">
        <v>114</v>
      </c>
      <c r="D16" s="123"/>
      <c r="E16" s="123"/>
      <c r="F16" s="123"/>
      <c r="G16" s="171"/>
      <c r="H16" s="124"/>
      <c r="I16" s="124"/>
      <c r="J16" s="124"/>
      <c r="K16" s="123">
        <f>INDEX('Liste des élèves'!D13:D42,'Profil classe'!Q2,1,1)</f>
        <v>0</v>
      </c>
      <c r="L16" s="123"/>
      <c r="M16" s="123"/>
      <c r="N16" s="123"/>
      <c r="O16" s="123"/>
      <c r="P16" s="123"/>
      <c r="Q16" s="120"/>
      <c r="R16" s="120"/>
      <c r="S16" s="120"/>
      <c r="T16" s="121"/>
      <c r="U16" s="121"/>
    </row>
    <row r="17" spans="1:29" ht="23.25" customHeight="1" x14ac:dyDescent="0.2">
      <c r="A17" s="10"/>
      <c r="B17" s="116"/>
      <c r="C17" s="123" t="s">
        <v>115</v>
      </c>
      <c r="D17" s="123"/>
      <c r="E17" s="123"/>
      <c r="F17" s="123"/>
      <c r="G17" s="123"/>
      <c r="H17" s="124"/>
      <c r="I17" s="124"/>
      <c r="J17" s="124"/>
      <c r="K17" s="180">
        <v>0</v>
      </c>
      <c r="L17" s="118"/>
      <c r="M17" s="118"/>
      <c r="N17" s="118"/>
      <c r="O17" s="118"/>
      <c r="P17" s="118"/>
      <c r="Q17" s="119"/>
      <c r="R17" s="120"/>
      <c r="S17" s="120"/>
      <c r="T17" s="121"/>
      <c r="U17" s="121"/>
    </row>
    <row r="18" spans="1:29" ht="23.25" customHeight="1" x14ac:dyDescent="0.2">
      <c r="A18" s="10"/>
      <c r="B18" s="116"/>
      <c r="C18" s="643" t="str">
        <f>IF(INDEX('Liste des élèves'!O13:O42,'Profil classe'!Q2)="F","Née le : ","Né le : ")</f>
        <v xml:space="preserve">Né le : </v>
      </c>
      <c r="D18" s="644"/>
      <c r="E18" s="644"/>
      <c r="F18" s="644"/>
      <c r="G18" s="644"/>
      <c r="H18" s="644"/>
      <c r="I18" s="644"/>
      <c r="J18" s="644"/>
      <c r="K18" s="117" t="str">
        <f>INDEX('Liste des élèves'!G13:G42,'Profil classe'!Q2)</f>
        <v/>
      </c>
      <c r="L18" s="117"/>
      <c r="M18" s="117"/>
      <c r="N18" s="118"/>
      <c r="O18" s="118"/>
      <c r="P18" s="118"/>
      <c r="Q18" s="119"/>
      <c r="R18" s="120"/>
      <c r="S18" s="120"/>
      <c r="T18" s="121"/>
      <c r="U18" s="121"/>
    </row>
    <row r="19" spans="1:29" ht="23.25" customHeight="1" x14ac:dyDescent="0.2">
      <c r="A19" s="10"/>
      <c r="B19" s="116"/>
      <c r="C19" s="122" t="s">
        <v>160</v>
      </c>
      <c r="D19" s="123"/>
      <c r="E19" s="123"/>
      <c r="F19" s="123"/>
      <c r="G19" s="124"/>
      <c r="H19" s="124"/>
      <c r="I19" s="124"/>
      <c r="J19" s="124"/>
      <c r="K19" s="117" t="str">
        <f>INDEX('Liste des élèves'!N13:N42,'Profil classe'!Q2,1,1)</f>
        <v/>
      </c>
      <c r="L19" s="117"/>
      <c r="M19" s="117"/>
      <c r="N19" s="118"/>
      <c r="O19" s="118"/>
      <c r="P19" s="118"/>
      <c r="Q19" s="119"/>
      <c r="R19" s="120"/>
      <c r="S19" s="120"/>
      <c r="T19" s="121"/>
      <c r="U19" s="121"/>
    </row>
    <row r="20" spans="1:29" ht="23.25" hidden="1" customHeight="1" x14ac:dyDescent="0.2">
      <c r="A20" s="10"/>
      <c r="B20" s="116"/>
      <c r="C20" s="122" t="str">
        <f>IF(LEFT('Eva. classe'!B3,3)="Mme","Enseignante :","Enseignant :")</f>
        <v>Enseignant :</v>
      </c>
      <c r="D20" s="123"/>
      <c r="E20" s="123"/>
      <c r="F20" s="123"/>
      <c r="G20" s="124"/>
      <c r="H20" s="124"/>
      <c r="I20" s="124"/>
      <c r="J20" s="124"/>
      <c r="K20" s="117">
        <f>'Eva. classe'!B3</f>
        <v>0</v>
      </c>
      <c r="L20" s="117"/>
      <c r="M20" s="117"/>
      <c r="N20" s="118"/>
      <c r="O20" s="118"/>
      <c r="P20" s="118"/>
      <c r="Q20" s="119"/>
      <c r="R20" s="120"/>
      <c r="S20" s="120"/>
      <c r="T20" s="121"/>
      <c r="U20" s="121"/>
    </row>
    <row r="21" spans="1:29" ht="15" hidden="1" customHeight="1" x14ac:dyDescent="0.2">
      <c r="A21" s="10"/>
      <c r="B21" s="125"/>
      <c r="C21" s="126"/>
      <c r="D21" s="127"/>
      <c r="E21" s="127"/>
      <c r="F21" s="127"/>
      <c r="G21" s="128"/>
      <c r="H21" s="128"/>
      <c r="I21" s="128"/>
      <c r="J21" s="128"/>
      <c r="K21" s="129"/>
      <c r="L21" s="129"/>
      <c r="M21" s="129"/>
      <c r="N21" s="130"/>
      <c r="O21" s="131"/>
      <c r="P21" s="131"/>
      <c r="Q21" s="131"/>
      <c r="R21" s="132"/>
      <c r="S21" s="132"/>
      <c r="T21" s="133"/>
      <c r="U21" s="133"/>
    </row>
    <row r="22" spans="1:29" ht="15" hidden="1" customHeight="1" x14ac:dyDescent="0.2">
      <c r="A22" s="10"/>
      <c r="B22" s="134"/>
      <c r="C22" s="13"/>
      <c r="D22" s="13"/>
      <c r="E22" s="13"/>
      <c r="F22" s="14"/>
      <c r="G22" s="14"/>
      <c r="H22" s="14"/>
      <c r="I22" s="14"/>
      <c r="J22" s="14"/>
      <c r="K22" s="14"/>
      <c r="L22" s="14"/>
      <c r="M22" s="14"/>
      <c r="N22" s="14"/>
      <c r="O22" s="14"/>
      <c r="P22" s="14"/>
      <c r="Q22" s="14"/>
      <c r="R22" s="14"/>
      <c r="S22" s="14"/>
      <c r="T22" s="14"/>
      <c r="U22" s="14"/>
    </row>
    <row r="23" spans="1:29" ht="15.75" hidden="1" customHeight="1" x14ac:dyDescent="0.2">
      <c r="A23" s="10"/>
      <c r="B23" s="13"/>
      <c r="C23" s="13"/>
      <c r="D23" s="13"/>
      <c r="E23" s="13"/>
      <c r="F23" s="14"/>
      <c r="G23" s="14"/>
      <c r="H23" s="14"/>
      <c r="I23" s="14"/>
      <c r="J23" s="14"/>
      <c r="K23" s="14"/>
      <c r="L23" s="14"/>
      <c r="M23" s="14"/>
      <c r="N23" s="14"/>
      <c r="O23" s="14"/>
      <c r="P23" s="14"/>
      <c r="Q23" s="14"/>
      <c r="R23" s="14"/>
      <c r="S23" s="14"/>
      <c r="T23" s="14"/>
      <c r="U23" s="14"/>
    </row>
    <row r="24" spans="1:29" ht="15.75" hidden="1" customHeight="1" x14ac:dyDescent="0.2">
      <c r="A24" s="10"/>
      <c r="B24" s="13"/>
      <c r="C24" s="13"/>
      <c r="D24" s="13"/>
      <c r="E24" s="13"/>
      <c r="F24" s="14"/>
      <c r="G24" s="14"/>
      <c r="H24" s="14"/>
      <c r="I24" s="14"/>
      <c r="J24" s="10" t="s">
        <v>116</v>
      </c>
      <c r="K24" s="11">
        <f>K17</f>
        <v>0</v>
      </c>
      <c r="L24" s="90"/>
      <c r="M24" s="90"/>
      <c r="N24" s="14"/>
      <c r="O24" s="14"/>
      <c r="P24" s="14"/>
      <c r="Q24" s="14"/>
      <c r="R24" s="135">
        <f>'Profil classe'!Q2</f>
        <v>3</v>
      </c>
      <c r="S24" s="638">
        <f>'Eva. classe'!B3</f>
        <v>0</v>
      </c>
      <c r="T24" s="639"/>
      <c r="U24" s="640"/>
    </row>
    <row r="25" spans="1:29" ht="15.75" hidden="1" customHeight="1" x14ac:dyDescent="0.2">
      <c r="A25" s="10"/>
      <c r="B25" s="13"/>
      <c r="C25" s="13"/>
      <c r="D25" s="13"/>
      <c r="E25" s="13"/>
      <c r="F25" s="14"/>
      <c r="G25" s="14"/>
      <c r="H25" s="14"/>
      <c r="I25" s="14"/>
      <c r="J25" s="14"/>
      <c r="K25" s="136" t="s">
        <v>0</v>
      </c>
      <c r="L25" s="136"/>
      <c r="M25" s="136"/>
      <c r="N25" s="14"/>
      <c r="O25" s="14"/>
      <c r="P25" s="14"/>
      <c r="Q25" s="14"/>
      <c r="R25" s="137"/>
      <c r="S25" s="14"/>
      <c r="T25" s="14"/>
      <c r="U25" s="14"/>
      <c r="AB25" s="12"/>
      <c r="AC25" s="12"/>
    </row>
    <row r="26" spans="1:29" ht="12.75" hidden="1" customHeight="1" x14ac:dyDescent="0.2">
      <c r="A26" s="10"/>
      <c r="B26" s="13" t="s">
        <v>0</v>
      </c>
      <c r="C26" s="13"/>
      <c r="D26" s="13"/>
      <c r="E26" s="13"/>
      <c r="F26" s="14"/>
      <c r="G26" s="14"/>
      <c r="H26" s="14"/>
      <c r="I26" s="14"/>
      <c r="J26" s="635"/>
      <c r="K26" s="635"/>
      <c r="L26" s="635"/>
      <c r="M26" s="635"/>
      <c r="N26" s="635"/>
      <c r="O26" s="635"/>
      <c r="P26" s="635"/>
      <c r="Q26" s="635"/>
      <c r="R26" s="635"/>
      <c r="S26" s="635"/>
      <c r="T26" s="635"/>
      <c r="U26" s="635"/>
      <c r="V26" s="15"/>
      <c r="W26" s="16"/>
      <c r="X26" s="16"/>
      <c r="Y26" s="16"/>
    </row>
    <row r="27" spans="1:29" ht="12.75" hidden="1" customHeight="1" x14ac:dyDescent="0.2">
      <c r="A27" s="10"/>
      <c r="B27" s="13"/>
      <c r="C27" s="13"/>
      <c r="D27" s="13"/>
      <c r="E27" s="13"/>
      <c r="F27" s="14"/>
      <c r="G27" s="14"/>
      <c r="H27" s="14"/>
      <c r="I27" s="14"/>
      <c r="J27" s="635"/>
      <c r="K27" s="635"/>
      <c r="L27" s="635"/>
      <c r="M27" s="635"/>
      <c r="N27" s="635"/>
      <c r="O27" s="635"/>
      <c r="P27" s="635"/>
      <c r="Q27" s="635"/>
      <c r="R27" s="635"/>
      <c r="S27" s="635"/>
      <c r="T27" s="635"/>
      <c r="U27" s="635"/>
      <c r="V27" s="15"/>
      <c r="W27" s="16"/>
      <c r="X27" s="16"/>
      <c r="Y27" s="16"/>
    </row>
    <row r="28" spans="1:29" ht="12.75" hidden="1" customHeight="1" x14ac:dyDescent="0.2">
      <c r="A28" s="10"/>
      <c r="B28" s="13"/>
      <c r="C28" s="13"/>
      <c r="D28" s="13"/>
      <c r="E28" s="13"/>
      <c r="F28" s="14"/>
      <c r="G28" s="14"/>
      <c r="H28" s="14"/>
      <c r="I28" s="14"/>
      <c r="J28" s="635"/>
      <c r="K28" s="635"/>
      <c r="L28" s="635"/>
      <c r="M28" s="635"/>
      <c r="N28" s="635"/>
      <c r="O28" s="635"/>
      <c r="P28" s="635"/>
      <c r="Q28" s="635"/>
      <c r="R28" s="635"/>
      <c r="S28" s="635"/>
      <c r="T28" s="635"/>
      <c r="U28" s="635"/>
      <c r="V28" s="17"/>
      <c r="W28" s="18"/>
      <c r="X28" s="18"/>
      <c r="Y28" s="18"/>
    </row>
    <row r="29" spans="1:29" ht="15.75" hidden="1" customHeight="1" x14ac:dyDescent="0.2">
      <c r="A29" s="19"/>
      <c r="B29" s="19">
        <f>COUNTIF(B31:B33,"&lt;&gt;0")</f>
        <v>0</v>
      </c>
      <c r="C29" s="19">
        <f>COUNTIF(C31:C33,"&lt;&gt;0")</f>
        <v>0</v>
      </c>
      <c r="D29" s="19">
        <f>COUNTIF(D31:D33,"&lt;&gt;0")</f>
        <v>0</v>
      </c>
      <c r="E29" s="19"/>
      <c r="F29" s="19"/>
      <c r="G29" s="19"/>
      <c r="H29" s="19"/>
      <c r="I29" s="19"/>
      <c r="J29" s="19"/>
      <c r="K29" s="19"/>
      <c r="L29" s="19"/>
      <c r="M29" s="19"/>
      <c r="N29" s="19"/>
      <c r="O29" s="19"/>
      <c r="P29" s="19"/>
      <c r="Q29" s="19"/>
      <c r="R29" s="19"/>
      <c r="S29" s="19"/>
      <c r="T29" s="19"/>
      <c r="U29" s="19"/>
      <c r="V29" s="17"/>
      <c r="W29" s="18"/>
      <c r="X29" s="18"/>
      <c r="Y29" s="18"/>
    </row>
    <row r="30" spans="1:29" ht="15.75" hidden="1" customHeight="1" x14ac:dyDescent="0.2">
      <c r="A30" s="10"/>
      <c r="B30" s="20" t="s">
        <v>117</v>
      </c>
      <c r="C30" s="20" t="s">
        <v>118</v>
      </c>
      <c r="D30" s="20" t="s">
        <v>119</v>
      </c>
      <c r="E30" s="13"/>
      <c r="F30" s="14"/>
      <c r="G30" s="14"/>
      <c r="H30" s="14"/>
      <c r="I30" s="14"/>
      <c r="J30" s="21" t="str">
        <f>'Eva. classe'!B13</f>
        <v>1. LANGAGE ORAL</v>
      </c>
      <c r="K30" s="10"/>
      <c r="L30" s="10"/>
      <c r="M30" s="10"/>
      <c r="N30" s="10"/>
      <c r="O30" s="10"/>
      <c r="P30" s="10"/>
      <c r="Q30" s="10"/>
      <c r="R30" s="10"/>
      <c r="S30" s="10"/>
      <c r="T30" s="10" t="s">
        <v>0</v>
      </c>
      <c r="U30" s="10"/>
      <c r="V30" s="10"/>
    </row>
    <row r="31" spans="1:29" ht="15.75" hidden="1" customHeight="1" x14ac:dyDescent="0.2">
      <c r="A31" s="10">
        <f>'Eva. classe'!A14</f>
        <v>1</v>
      </c>
      <c r="B31" s="22">
        <f>INDEX('Eva. classe'!C14:AF14,R24)</f>
        <v>0</v>
      </c>
      <c r="C31" s="22">
        <f>INDEX('Eva. classe'!AG14:BJ14,R24)</f>
        <v>0</v>
      </c>
      <c r="D31" s="22">
        <f>INDEX('Eva. classe'!BK14:CN14,R24)</f>
        <v>0</v>
      </c>
      <c r="E31" s="13"/>
      <c r="F31" s="14">
        <f t="shared" ref="F31:F45" si="0">MIN(COUNTIF(D31,2)+COUNTIF(D31,1)+COUNTIF(C31,2)+COUNTIF(C31,1)+COUNTIF(B31,2)+COUNTIF(B31,1),1)</f>
        <v>0</v>
      </c>
      <c r="G31" s="14">
        <f t="shared" ref="G31:G45" si="1">IF(OR(D31=3,D31=4),0,F31)</f>
        <v>0</v>
      </c>
      <c r="H31" s="14">
        <f t="shared" ref="H31:H45" si="2">IF(OR(C31=3,C31=4),0,1)</f>
        <v>1</v>
      </c>
      <c r="I31" s="14">
        <f t="shared" ref="I31:I45" si="3">IF(OR(D31=2,D31=1),1,G31*H31)</f>
        <v>0</v>
      </c>
      <c r="J31" s="23" t="str">
        <f>'Eva. classe'!B14</f>
        <v>Participer à un débat</v>
      </c>
      <c r="K31" s="23"/>
      <c r="L31" s="23"/>
      <c r="M31" s="23"/>
      <c r="N31" s="23"/>
      <c r="O31" s="23"/>
      <c r="P31" s="23"/>
      <c r="Q31" s="23"/>
      <c r="R31" s="23"/>
      <c r="S31" s="23"/>
      <c r="T31" s="23"/>
      <c r="U31" s="23"/>
      <c r="V31" s="23"/>
    </row>
    <row r="32" spans="1:29" ht="15.75" hidden="1" customHeight="1" x14ac:dyDescent="0.2">
      <c r="A32" s="10">
        <f>'Eva. classe'!A15</f>
        <v>2</v>
      </c>
      <c r="B32" s="22">
        <f>INDEX('Eva. classe'!C15:AF15,R24)</f>
        <v>0</v>
      </c>
      <c r="C32" s="22">
        <f>INDEX('Eva. classe'!AG15:BJ15,R24)</f>
        <v>0</v>
      </c>
      <c r="D32" s="22">
        <f>INDEX('Eva. classe'!BK15:CN15,R24)</f>
        <v>0</v>
      </c>
      <c r="E32" s="13"/>
      <c r="F32" s="14">
        <f t="shared" si="0"/>
        <v>0</v>
      </c>
      <c r="G32" s="14">
        <f t="shared" si="1"/>
        <v>0</v>
      </c>
      <c r="H32" s="14">
        <f t="shared" si="2"/>
        <v>1</v>
      </c>
      <c r="I32" s="14">
        <f t="shared" si="3"/>
        <v>0</v>
      </c>
      <c r="J32" s="23" t="str">
        <f>'Eva. classe'!B15</f>
        <v>Participer à un échange, un débat en tenant compte du point de vue d'autrui et du thème.</v>
      </c>
      <c r="K32" s="23"/>
      <c r="L32" s="23"/>
      <c r="M32" s="23"/>
      <c r="N32" s="23"/>
      <c r="O32" s="23"/>
      <c r="P32" s="23"/>
      <c r="Q32" s="23"/>
      <c r="R32" s="23"/>
      <c r="S32" s="23"/>
      <c r="T32" s="23"/>
      <c r="U32" s="23"/>
      <c r="V32" s="23"/>
    </row>
    <row r="33" spans="1:37" ht="15.75" hidden="1" customHeight="1" x14ac:dyDescent="0.2">
      <c r="A33" s="10">
        <f>'Eva. classe'!A16</f>
        <v>3</v>
      </c>
      <c r="B33" s="22">
        <f>INDEX('Eva. classe'!C16:AF16,R24)</f>
        <v>0</v>
      </c>
      <c r="C33" s="22">
        <f>INDEX('Eva. classe'!AG16:BJ16,R24)</f>
        <v>0</v>
      </c>
      <c r="D33" s="22">
        <f>INDEX('Eva. classe'!BK16:CN16,R24)</f>
        <v>0</v>
      </c>
      <c r="E33" s="13"/>
      <c r="F33" s="14">
        <f t="shared" si="0"/>
        <v>0</v>
      </c>
      <c r="G33" s="14">
        <f t="shared" si="1"/>
        <v>0</v>
      </c>
      <c r="H33" s="14">
        <f t="shared" si="2"/>
        <v>1</v>
      </c>
      <c r="I33" s="14">
        <f t="shared" si="3"/>
        <v>0</v>
      </c>
      <c r="J33" s="23" t="str">
        <f>'Eva. classe'!B16</f>
        <v>Mémoriser et dire sans erreur et de manière expressive des poèmes et des textes en prose.</v>
      </c>
      <c r="K33" s="23"/>
      <c r="L33" s="23"/>
      <c r="M33" s="23"/>
      <c r="N33" s="23"/>
      <c r="O33" s="23"/>
      <c r="P33" s="23"/>
      <c r="Q33" s="23"/>
      <c r="R33" s="23"/>
      <c r="S33" s="23"/>
      <c r="T33" s="23"/>
      <c r="U33" s="23"/>
      <c r="V33" s="23"/>
      <c r="W33" s="24"/>
      <c r="X33" s="24"/>
      <c r="Y33" s="24"/>
    </row>
    <row r="34" spans="1:37" ht="15.75" hidden="1" customHeight="1" x14ac:dyDescent="0.2">
      <c r="A34" s="10"/>
      <c r="B34" s="25"/>
      <c r="C34" s="25"/>
      <c r="D34" s="25"/>
      <c r="E34" s="13"/>
      <c r="F34" s="14"/>
      <c r="G34" s="14"/>
      <c r="H34" s="14"/>
      <c r="I34" s="14"/>
      <c r="J34" s="23"/>
      <c r="K34" s="23"/>
      <c r="L34" s="23"/>
      <c r="M34" s="23"/>
      <c r="N34" s="23"/>
      <c r="O34" s="23"/>
      <c r="P34" s="23"/>
      <c r="Q34" s="23"/>
      <c r="R34" s="23"/>
      <c r="S34" s="23"/>
      <c r="T34" s="23"/>
      <c r="U34" s="23"/>
      <c r="V34" s="23"/>
      <c r="W34" s="24"/>
      <c r="X34" s="24"/>
      <c r="Y34" s="24"/>
    </row>
    <row r="35" spans="1:37" ht="15.75" hidden="1" customHeight="1" x14ac:dyDescent="0.2">
      <c r="A35" s="10"/>
      <c r="B35" s="13"/>
      <c r="C35" s="13"/>
      <c r="D35" s="13"/>
      <c r="E35" s="13"/>
      <c r="F35" s="14"/>
      <c r="G35" s="14"/>
      <c r="H35" s="14"/>
      <c r="I35" s="14"/>
      <c r="J35" s="21">
        <f>'Eva. classe'!B17</f>
        <v>0</v>
      </c>
      <c r="K35" s="23"/>
      <c r="L35" s="23"/>
      <c r="M35" s="23"/>
      <c r="N35" s="23"/>
      <c r="O35" s="23"/>
      <c r="P35" s="23"/>
      <c r="Q35" s="23"/>
      <c r="R35" s="23"/>
      <c r="S35" s="23"/>
      <c r="T35" s="23"/>
      <c r="U35" s="23"/>
      <c r="V35" s="23"/>
      <c r="W35" s="24"/>
      <c r="X35" s="24"/>
      <c r="Y35" s="24"/>
    </row>
    <row r="36" spans="1:37" ht="15.75" hidden="1" customHeight="1" x14ac:dyDescent="0.2">
      <c r="A36" s="10"/>
      <c r="B36" s="20" t="s">
        <v>117</v>
      </c>
      <c r="C36" s="20" t="s">
        <v>118</v>
      </c>
      <c r="D36" s="20" t="s">
        <v>119</v>
      </c>
      <c r="E36" s="13"/>
      <c r="F36" s="14"/>
      <c r="G36" s="14"/>
      <c r="H36" s="14"/>
      <c r="I36" s="14"/>
      <c r="J36" s="26" t="str">
        <f>'Eva. classe'!B18</f>
        <v>2. LECTURE ET COMPRÉHENSION DE L'ÉCRIT</v>
      </c>
      <c r="K36" s="23"/>
      <c r="L36" s="23"/>
      <c r="M36" s="23"/>
      <c r="N36" s="23"/>
      <c r="O36" s="23"/>
      <c r="P36" s="23"/>
      <c r="Q36" s="23"/>
      <c r="R36" s="23"/>
      <c r="S36" s="23"/>
      <c r="T36" s="23"/>
      <c r="U36" s="23"/>
      <c r="V36" s="23"/>
      <c r="W36" s="24"/>
      <c r="X36" s="24"/>
      <c r="Y36" s="24"/>
    </row>
    <row r="37" spans="1:37" ht="15.75" hidden="1" customHeight="1" x14ac:dyDescent="0.2">
      <c r="A37" s="10">
        <f>'Eva. classe'!A19</f>
        <v>4</v>
      </c>
      <c r="B37" s="27">
        <f>INDEX('Eva. classe'!C19:AF19,R24)</f>
        <v>0</v>
      </c>
      <c r="C37" s="27">
        <f>INDEX('Eva. classe'!AG19:BJ19,R24)</f>
        <v>0</v>
      </c>
      <c r="D37" s="27">
        <f>INDEX('Eva. classe'!BK19:CN19,R24)</f>
        <v>0</v>
      </c>
      <c r="E37" s="13"/>
      <c r="F37" s="14">
        <f t="shared" si="0"/>
        <v>0</v>
      </c>
      <c r="G37" s="14">
        <f t="shared" si="1"/>
        <v>0</v>
      </c>
      <c r="H37" s="14">
        <f t="shared" si="2"/>
        <v>1</v>
      </c>
      <c r="I37" s="14">
        <f t="shared" si="3"/>
        <v>0</v>
      </c>
      <c r="J37" s="23" t="str">
        <f>'Eva. classe'!B19</f>
        <v>Lire avec facilité des mots nouveaux, un texte et augmenter sa rapidité de lecture.</v>
      </c>
      <c r="K37" s="23"/>
      <c r="L37" s="23"/>
      <c r="M37" s="23"/>
      <c r="N37" s="23"/>
      <c r="O37" s="23"/>
      <c r="P37" s="23"/>
      <c r="Q37" s="23"/>
      <c r="R37" s="23"/>
      <c r="S37" s="23"/>
      <c r="T37" s="23"/>
      <c r="U37" s="23"/>
      <c r="V37" s="23"/>
      <c r="W37" s="24"/>
      <c r="X37" s="24"/>
      <c r="Y37" s="24"/>
    </row>
    <row r="38" spans="1:37" ht="15.75" hidden="1" customHeight="1" x14ac:dyDescent="0.2">
      <c r="A38" s="10">
        <f>'Eva. classe'!A20</f>
        <v>5</v>
      </c>
      <c r="B38" s="27">
        <f>INDEX('Eva. classe'!C20:AF20,R24)</f>
        <v>0</v>
      </c>
      <c r="C38" s="27">
        <f>INDEX('Eva. classe'!AG20:BJ20,R24)</f>
        <v>0</v>
      </c>
      <c r="D38" s="27">
        <f>INDEX('Eva. classe'!BK20:CN20,R24)</f>
        <v>0</v>
      </c>
      <c r="E38" s="13"/>
      <c r="F38" s="14">
        <f t="shared" si="0"/>
        <v>0</v>
      </c>
      <c r="G38" s="14">
        <f t="shared" si="1"/>
        <v>0</v>
      </c>
      <c r="H38" s="14">
        <f t="shared" si="2"/>
        <v>1</v>
      </c>
      <c r="I38" s="14">
        <f t="shared" si="3"/>
        <v>0</v>
      </c>
      <c r="J38" s="23" t="str">
        <f>'Eva. classe'!B20</f>
        <v>Lire seul un énoncé et comprendre une consigne.</v>
      </c>
      <c r="K38" s="23"/>
      <c r="L38" s="23"/>
      <c r="M38" s="23"/>
      <c r="N38" s="23"/>
      <c r="O38" s="23"/>
      <c r="P38" s="23"/>
      <c r="Q38" s="23"/>
      <c r="R38" s="23"/>
      <c r="S38" s="23"/>
      <c r="T38" s="23"/>
      <c r="U38" s="23"/>
      <c r="V38" s="23"/>
    </row>
    <row r="39" spans="1:37" ht="15.75" hidden="1" customHeight="1" x14ac:dyDescent="0.2">
      <c r="A39" s="10">
        <f>'Eva. classe'!A21</f>
        <v>6</v>
      </c>
      <c r="B39" s="27">
        <f>INDEX('Eva. classe'!C21:AF21,R24)</f>
        <v>0</v>
      </c>
      <c r="C39" s="27">
        <f>INDEX('Eva. classe'!AG21:BJ21,R24)</f>
        <v>0</v>
      </c>
      <c r="D39" s="27">
        <f>INDEX('Eva. classe'!BK21:CN21,R24)</f>
        <v>0</v>
      </c>
      <c r="E39" s="13"/>
      <c r="F39" s="14">
        <f t="shared" si="0"/>
        <v>0</v>
      </c>
      <c r="G39" s="14">
        <f t="shared" si="1"/>
        <v>0</v>
      </c>
      <c r="H39" s="14">
        <f t="shared" si="2"/>
        <v>1</v>
      </c>
      <c r="I39" s="14">
        <f t="shared" si="3"/>
        <v>0</v>
      </c>
      <c r="J39" s="23" t="str">
        <f>'Eva. classe'!B21</f>
        <v>Lire et comprendre des textes informatifs et documentaires.</v>
      </c>
      <c r="K39" s="23"/>
      <c r="L39" s="23"/>
      <c r="M39" s="23"/>
      <c r="N39" s="23"/>
      <c r="O39" s="23"/>
      <c r="P39" s="23"/>
      <c r="Q39" s="23"/>
      <c r="R39" s="23"/>
      <c r="S39" s="23"/>
      <c r="T39" s="23"/>
      <c r="U39" s="23"/>
      <c r="V39" s="23"/>
    </row>
    <row r="40" spans="1:37" ht="15.75" hidden="1" customHeight="1" x14ac:dyDescent="0.2">
      <c r="A40" s="10">
        <f>'Eva. classe'!A22</f>
        <v>7</v>
      </c>
      <c r="B40" s="27">
        <f>INDEX('Eva. classe'!C22:AF22,R24)</f>
        <v>0</v>
      </c>
      <c r="C40" s="27">
        <f>INDEX('Eva. classe'!AG22:BJ22,R24)</f>
        <v>0</v>
      </c>
      <c r="D40" s="27">
        <f>INDEX('Eva. classe'!BK22:CN22,R24)</f>
        <v>0</v>
      </c>
      <c r="E40" s="13"/>
      <c r="F40" s="14">
        <f t="shared" si="0"/>
        <v>0</v>
      </c>
      <c r="G40" s="14">
        <f t="shared" si="1"/>
        <v>0</v>
      </c>
      <c r="H40" s="14">
        <f t="shared" si="2"/>
        <v>1</v>
      </c>
      <c r="I40" s="14">
        <f t="shared" si="3"/>
        <v>0</v>
      </c>
      <c r="J40" s="23" t="str">
        <f>'Eva. classe'!B22</f>
        <v>Lire et comprendre des textes littéraires (récits, descriptions, dialogues, poèmes).</v>
      </c>
      <c r="K40" s="23"/>
      <c r="L40" s="23"/>
      <c r="M40" s="23"/>
      <c r="N40" s="23"/>
      <c r="O40" s="23"/>
      <c r="P40" s="23"/>
      <c r="Q40" s="23"/>
      <c r="R40" s="23"/>
      <c r="S40" s="23"/>
      <c r="T40" s="23"/>
      <c r="U40" s="23"/>
      <c r="V40" s="23"/>
    </row>
    <row r="41" spans="1:37" ht="15.75" hidden="1" customHeight="1" x14ac:dyDescent="0.2">
      <c r="A41" s="10">
        <f>'Eva. classe'!A23</f>
        <v>8</v>
      </c>
      <c r="B41" s="27">
        <f>INDEX('Eva. classe'!C23:AF23,R24)</f>
        <v>0</v>
      </c>
      <c r="C41" s="27">
        <f>INDEX('Eva. classe'!AG23:BJ23,R24)</f>
        <v>0</v>
      </c>
      <c r="D41" s="27">
        <f>INDEX('Eva. classe'!BK23:CN23,R24)</f>
        <v>0</v>
      </c>
      <c r="E41" s="13"/>
      <c r="F41" s="14">
        <f t="shared" si="0"/>
        <v>0</v>
      </c>
      <c r="G41" s="14">
        <f t="shared" si="1"/>
        <v>0</v>
      </c>
      <c r="H41" s="14">
        <f t="shared" si="2"/>
        <v>1</v>
      </c>
      <c r="I41" s="14">
        <f t="shared" si="3"/>
        <v>0</v>
      </c>
      <c r="J41" s="23" t="str">
        <f>'Eva. classe'!B23</f>
        <v>Repérer les principaux éléments d'un texte (titre, paragraphes, ponctuation, mots de liaison…) pour comprendre.</v>
      </c>
      <c r="K41" s="23"/>
      <c r="L41" s="23"/>
      <c r="M41" s="23"/>
      <c r="N41" s="23"/>
      <c r="O41" s="23"/>
      <c r="P41" s="23"/>
      <c r="Q41" s="23"/>
      <c r="R41" s="23"/>
      <c r="S41" s="23"/>
      <c r="T41" s="23"/>
      <c r="U41" s="23"/>
      <c r="V41" s="23"/>
      <c r="AK41" s="28" t="s">
        <v>120</v>
      </c>
    </row>
    <row r="42" spans="1:37" ht="15.75" hidden="1" customHeight="1" x14ac:dyDescent="0.2">
      <c r="A42" s="10">
        <f>'Eva. classe'!A24</f>
        <v>9</v>
      </c>
      <c r="B42" s="27">
        <f>INDEX('Eva. classe'!C24:AF24,R24)</f>
        <v>0</v>
      </c>
      <c r="C42" s="27">
        <f>INDEX('Eva. classe'!AG24:BJ24,R24)</f>
        <v>0</v>
      </c>
      <c r="D42" s="27">
        <f>INDEX('Eva. classe'!BK24:CN24,R24)</f>
        <v>0</v>
      </c>
      <c r="E42" s="13"/>
      <c r="F42" s="14">
        <f t="shared" si="0"/>
        <v>0</v>
      </c>
      <c r="G42" s="14">
        <f t="shared" si="1"/>
        <v>0</v>
      </c>
      <c r="H42" s="14">
        <f t="shared" si="2"/>
        <v>1</v>
      </c>
      <c r="I42" s="14">
        <f t="shared" si="3"/>
        <v>0</v>
      </c>
      <c r="J42" s="23" t="str">
        <f>'Eva. classe'!B24</f>
        <v>Trouver le thème d'un texte.</v>
      </c>
      <c r="K42" s="23"/>
      <c r="L42" s="23"/>
      <c r="M42" s="23"/>
      <c r="N42" s="23"/>
      <c r="O42" s="23"/>
      <c r="P42" s="23"/>
      <c r="Q42" s="23"/>
      <c r="R42" s="23"/>
      <c r="S42" s="23"/>
      <c r="T42" s="23"/>
      <c r="U42" s="23"/>
      <c r="V42" s="23"/>
      <c r="W42" s="24"/>
      <c r="X42" s="24"/>
      <c r="Y42" s="24"/>
    </row>
    <row r="43" spans="1:37" ht="15.75" hidden="1" customHeight="1" x14ac:dyDescent="0.2">
      <c r="A43" s="10">
        <f>'Eva. classe'!A25</f>
        <v>10</v>
      </c>
      <c r="B43" s="27">
        <f>INDEX('Eva. classe'!C25:AF25,R24)</f>
        <v>0</v>
      </c>
      <c r="C43" s="27">
        <f>INDEX('Eva. classe'!AG25:BJ25,R24)</f>
        <v>0</v>
      </c>
      <c r="D43" s="27">
        <f>INDEX('Eva. classe'!BK25:CN25,R24)</f>
        <v>0</v>
      </c>
      <c r="E43" s="13"/>
      <c r="F43" s="14">
        <f t="shared" si="0"/>
        <v>0</v>
      </c>
      <c r="G43" s="14">
        <f t="shared" si="1"/>
        <v>0</v>
      </c>
      <c r="H43" s="14">
        <f t="shared" si="2"/>
        <v>1</v>
      </c>
      <c r="I43" s="14">
        <f t="shared" si="3"/>
        <v>0</v>
      </c>
      <c r="J43" s="23" t="str">
        <f>'Eva. classe'!B25</f>
        <v>Se repérer dans une bibliothèque, une médiathèque.</v>
      </c>
      <c r="K43" s="23"/>
      <c r="L43" s="23"/>
      <c r="M43" s="23"/>
      <c r="N43" s="23"/>
      <c r="O43" s="23"/>
      <c r="P43" s="23"/>
      <c r="Q43" s="23"/>
      <c r="R43" s="23"/>
      <c r="S43" s="23"/>
      <c r="T43" s="23"/>
      <c r="U43" s="23"/>
      <c r="V43" s="23"/>
      <c r="W43" s="24"/>
      <c r="X43" s="24"/>
      <c r="Y43" s="24"/>
      <c r="AK43" s="9" t="str">
        <f>'Liste des élèves'!$E13</f>
        <v>Prénom1</v>
      </c>
    </row>
    <row r="44" spans="1:37" ht="15.75" hidden="1" customHeight="1" x14ac:dyDescent="0.2">
      <c r="A44" s="10">
        <f>'Eva. classe'!A27</f>
        <v>11</v>
      </c>
      <c r="B44" s="27">
        <f>INDEX('Eva. classe'!C27:AF27,R24)</f>
        <v>0</v>
      </c>
      <c r="C44" s="27">
        <f>INDEX('Eva. classe'!AG27:BJ27,R24)</f>
        <v>0</v>
      </c>
      <c r="D44" s="27">
        <f>INDEX('Eva. classe'!BK27:CN27,R24)</f>
        <v>0</v>
      </c>
      <c r="E44" s="13"/>
      <c r="F44" s="14">
        <f t="shared" si="0"/>
        <v>0</v>
      </c>
      <c r="G44" s="14">
        <f t="shared" si="1"/>
        <v>0</v>
      </c>
      <c r="H44" s="14">
        <f t="shared" si="2"/>
        <v>1</v>
      </c>
      <c r="I44" s="14">
        <f t="shared" si="3"/>
        <v>0</v>
      </c>
      <c r="J44" s="23" t="str">
        <f>'Eva. classe'!B27</f>
        <v>Lire intégralement des oeuvres littéraires.</v>
      </c>
      <c r="K44" s="23"/>
      <c r="L44" s="23"/>
      <c r="M44" s="23"/>
      <c r="N44" s="23"/>
      <c r="O44" s="23"/>
      <c r="P44" s="23"/>
      <c r="Q44" s="23"/>
      <c r="R44" s="23"/>
      <c r="S44" s="23"/>
      <c r="T44" s="23"/>
      <c r="U44" s="23"/>
      <c r="V44" s="23"/>
      <c r="W44" s="24"/>
      <c r="X44" s="24"/>
      <c r="Y44" s="24"/>
      <c r="AK44" s="9" t="str">
        <f>'Liste des élèves'!$E14</f>
        <v>Prénom2</v>
      </c>
    </row>
    <row r="45" spans="1:37" ht="15.75" hidden="1" customHeight="1" x14ac:dyDescent="0.2">
      <c r="A45" s="10">
        <f>'Eva. classe'!A28</f>
        <v>12</v>
      </c>
      <c r="B45" s="27">
        <f>INDEX('Eva. classe'!C28:AF28,R24)</f>
        <v>0</v>
      </c>
      <c r="C45" s="27">
        <f>INDEX('Eva. classe'!AG28:BJ28,R24)</f>
        <v>0</v>
      </c>
      <c r="D45" s="27">
        <f>INDEX('Eva. classe'!BK28:CN28,R24)</f>
        <v>0</v>
      </c>
      <c r="E45" s="13"/>
      <c r="F45" s="14">
        <f t="shared" si="0"/>
        <v>0</v>
      </c>
      <c r="G45" s="14">
        <f t="shared" si="1"/>
        <v>0</v>
      </c>
      <c r="H45" s="14">
        <f t="shared" si="2"/>
        <v>1</v>
      </c>
      <c r="I45" s="14">
        <f t="shared" si="3"/>
        <v>0</v>
      </c>
      <c r="J45" s="23" t="str">
        <f>'Eva. classe'!B28</f>
        <v>Rendre compte d'une lecture.</v>
      </c>
      <c r="K45" s="23"/>
      <c r="L45" s="23"/>
      <c r="M45" s="23"/>
      <c r="N45" s="23"/>
      <c r="O45" s="23"/>
      <c r="P45" s="23"/>
      <c r="Q45" s="23"/>
      <c r="R45" s="23"/>
      <c r="S45" s="23"/>
      <c r="T45" s="23"/>
      <c r="U45" s="23"/>
      <c r="V45" s="23"/>
      <c r="W45" s="24"/>
      <c r="X45" s="24"/>
      <c r="Y45" s="24"/>
      <c r="AK45" s="9">
        <f>'Liste des élèves'!$E15</f>
        <v>0</v>
      </c>
    </row>
    <row r="46" spans="1:37" ht="15.75" hidden="1" customHeight="1" x14ac:dyDescent="0.2">
      <c r="A46" s="10">
        <f>'Eva. classe'!A29</f>
        <v>13</v>
      </c>
      <c r="B46" s="27">
        <f>INDEX('Eva. classe'!C29:AF29,R24)</f>
        <v>0</v>
      </c>
      <c r="C46" s="27">
        <f>INDEX('Eva. classe'!AG29:BJ29,R24)</f>
        <v>0</v>
      </c>
      <c r="D46" s="27">
        <f>INDEX('Eva. classe'!BK29:CN29,R24)</f>
        <v>0</v>
      </c>
      <c r="E46" s="13"/>
      <c r="F46" s="14">
        <f t="shared" ref="F46:F59" si="4">MIN(COUNTIF(D46,2)+COUNTIF(D46,1)+COUNTIF(C46,2)+COUNTIF(C46,1)+COUNTIF(B46,2)+COUNTIF(B46,1),1)</f>
        <v>0</v>
      </c>
      <c r="G46" s="14">
        <f t="shared" ref="G46:G59" si="5">IF(OR(D46=3,D46=4),0,F46)</f>
        <v>0</v>
      </c>
      <c r="H46" s="14">
        <f t="shared" ref="H46:H59" si="6">IF(OR(C46=3,C46=4),0,1)</f>
        <v>1</v>
      </c>
      <c r="I46" s="14">
        <f t="shared" ref="I46:I59" si="7">IF(OR(D46=2,D46=1),1,G46*H46)</f>
        <v>0</v>
      </c>
      <c r="J46" s="23" t="str">
        <f>'Eva. classe'!B29</f>
        <v>Etablir des liens entre les textes lus</v>
      </c>
      <c r="K46" s="23"/>
      <c r="L46" s="23"/>
      <c r="M46" s="23"/>
      <c r="N46" s="23"/>
      <c r="O46" s="23"/>
      <c r="P46" s="23"/>
      <c r="Q46" s="23"/>
      <c r="R46" s="23"/>
      <c r="S46" s="23"/>
      <c r="T46" s="23"/>
      <c r="U46" s="23"/>
      <c r="V46" s="23"/>
      <c r="W46" s="24"/>
      <c r="X46" s="24"/>
      <c r="Y46" s="24"/>
      <c r="AK46" s="9">
        <f>'Liste des élèves'!$E16</f>
        <v>0</v>
      </c>
    </row>
    <row r="47" spans="1:37" ht="12" hidden="1" customHeight="1" x14ac:dyDescent="0.2">
      <c r="A47" s="10"/>
      <c r="B47" s="13"/>
      <c r="C47" s="13"/>
      <c r="D47" s="13"/>
      <c r="E47" s="13"/>
      <c r="F47" s="14"/>
      <c r="G47" s="14"/>
      <c r="H47" s="14"/>
      <c r="I47" s="14"/>
      <c r="J47" s="23"/>
      <c r="K47" s="23"/>
      <c r="L47" s="23"/>
      <c r="M47" s="23"/>
      <c r="N47" s="23"/>
      <c r="O47" s="23"/>
      <c r="P47" s="23"/>
      <c r="Q47" s="23"/>
      <c r="R47" s="23"/>
      <c r="S47" s="23"/>
      <c r="T47" s="23"/>
      <c r="U47" s="23"/>
      <c r="V47" s="23"/>
      <c r="W47" s="24"/>
      <c r="X47" s="24"/>
      <c r="Y47" s="24"/>
      <c r="AK47" s="9">
        <f>'Liste des élèves'!$E17</f>
        <v>0</v>
      </c>
    </row>
    <row r="48" spans="1:37" ht="15.6" hidden="1" customHeight="1" x14ac:dyDescent="0.2">
      <c r="A48" s="10"/>
      <c r="B48" s="20" t="s">
        <v>117</v>
      </c>
      <c r="C48" s="20" t="s">
        <v>118</v>
      </c>
      <c r="D48" s="20" t="s">
        <v>119</v>
      </c>
      <c r="E48" s="13"/>
      <c r="F48" s="14"/>
      <c r="G48" s="14"/>
      <c r="H48" s="14"/>
      <c r="I48" s="14"/>
      <c r="J48" s="26" t="str">
        <f>'Eva. classe'!B30</f>
        <v>3. ÉCRITURE</v>
      </c>
      <c r="K48" s="23"/>
      <c r="L48" s="23"/>
      <c r="M48" s="23"/>
      <c r="N48" s="23"/>
      <c r="O48" s="23"/>
      <c r="P48" s="23"/>
      <c r="Q48" s="23"/>
      <c r="R48" s="23"/>
      <c r="S48" s="23"/>
      <c r="T48" s="23"/>
      <c r="U48" s="23"/>
      <c r="V48" s="23"/>
      <c r="W48" s="24"/>
      <c r="X48" s="24"/>
      <c r="Y48" s="24"/>
      <c r="AK48" s="9">
        <f>'Liste des élèves'!$E18</f>
        <v>0</v>
      </c>
    </row>
    <row r="49" spans="1:37" ht="15.75" hidden="1" customHeight="1" x14ac:dyDescent="0.2">
      <c r="A49" s="10">
        <f>'Eva. classe'!A31</f>
        <v>14</v>
      </c>
      <c r="B49" s="27">
        <f>INDEX('Eva. classe'!C31:AF31,R24)</f>
        <v>0</v>
      </c>
      <c r="C49" s="27">
        <f>INDEX('Eva. classe'!AG31:BJ31,R24)</f>
        <v>0</v>
      </c>
      <c r="D49" s="27">
        <f>INDEX('Eva. classe'!BK31:CN31,R24)</f>
        <v>0</v>
      </c>
      <c r="E49" s="13"/>
      <c r="F49" s="14">
        <f t="shared" si="4"/>
        <v>0</v>
      </c>
      <c r="G49" s="14">
        <f t="shared" si="5"/>
        <v>0</v>
      </c>
      <c r="H49" s="14">
        <f t="shared" si="6"/>
        <v>1</v>
      </c>
      <c r="I49" s="14">
        <f t="shared" si="7"/>
        <v>0</v>
      </c>
      <c r="J49" s="23" t="str">
        <f>'Eva. classe'!B31</f>
        <v>Copier un texte sans erreur</v>
      </c>
      <c r="K49" s="23"/>
      <c r="L49" s="23"/>
      <c r="M49" s="23"/>
      <c r="N49" s="23"/>
      <c r="O49" s="23"/>
      <c r="P49" s="23"/>
      <c r="Q49" s="23"/>
      <c r="R49" s="23"/>
      <c r="S49" s="23"/>
      <c r="T49" s="23"/>
      <c r="U49" s="23"/>
      <c r="V49" s="23"/>
      <c r="AK49" s="9">
        <f>'Liste des élèves'!$E19</f>
        <v>0</v>
      </c>
    </row>
    <row r="50" spans="1:37" ht="15.75" hidden="1" customHeight="1" x14ac:dyDescent="0.2">
      <c r="A50" s="10">
        <f>'Eva. classe'!A32</f>
        <v>15</v>
      </c>
      <c r="B50" s="27">
        <f>INDEX('Eva. classe'!C32:AF32,R24)</f>
        <v>0</v>
      </c>
      <c r="C50" s="27">
        <f>INDEX('Eva. classe'!AG32:BJ32,R24)</f>
        <v>0</v>
      </c>
      <c r="D50" s="27">
        <f>INDEX('Eva. classe'!BK32:CN32,R24)</f>
        <v>0</v>
      </c>
      <c r="E50" s="13"/>
      <c r="F50" s="14">
        <f t="shared" si="4"/>
        <v>0</v>
      </c>
      <c r="G50" s="14">
        <f t="shared" si="5"/>
        <v>0</v>
      </c>
      <c r="H50" s="14">
        <f t="shared" si="6"/>
        <v>1</v>
      </c>
      <c r="I50" s="14">
        <f t="shared" si="7"/>
        <v>0</v>
      </c>
      <c r="J50" s="23" t="str">
        <f>'Eva. classe'!B32</f>
        <v>Rédiger, corriger et améliorer un texte cohérent d'une quinzaine de lignes dans une langue correcte.</v>
      </c>
      <c r="K50" s="23"/>
      <c r="L50" s="23"/>
      <c r="M50" s="23"/>
      <c r="N50" s="23"/>
      <c r="O50" s="23"/>
      <c r="P50" s="23"/>
      <c r="Q50" s="23"/>
      <c r="R50" s="23"/>
      <c r="S50" s="23"/>
      <c r="T50" s="23"/>
      <c r="U50" s="23"/>
      <c r="V50" s="23"/>
      <c r="AK50" s="9">
        <f>'Liste des élèves'!$E20</f>
        <v>0</v>
      </c>
    </row>
    <row r="51" spans="1:37" ht="15.75" hidden="1" customHeight="1" x14ac:dyDescent="0.2">
      <c r="A51" s="10">
        <f>'Eva. classe'!A33</f>
        <v>16</v>
      </c>
      <c r="B51" s="27">
        <f>INDEX('Eva. classe'!C33:AF33,R24)</f>
        <v>0</v>
      </c>
      <c r="C51" s="27">
        <f>INDEX('Eva. classe'!AG33:BJ33,R24)</f>
        <v>0</v>
      </c>
      <c r="D51" s="27">
        <f>INDEX('Eva. classe'!BK33:CN33,R24)</f>
        <v>0</v>
      </c>
      <c r="E51" s="13"/>
      <c r="F51" s="14">
        <f t="shared" si="4"/>
        <v>0</v>
      </c>
      <c r="G51" s="14">
        <f t="shared" si="5"/>
        <v>0</v>
      </c>
      <c r="H51" s="14">
        <f t="shared" si="6"/>
        <v>1</v>
      </c>
      <c r="I51" s="14">
        <f t="shared" si="7"/>
        <v>0</v>
      </c>
      <c r="J51" s="23" t="str">
        <f>'Eva. classe'!B33</f>
        <v>Raconter, décrire, expliquer une démarche, justifier une réponse résumer un récit, écrire un poème.</v>
      </c>
      <c r="K51" s="23"/>
      <c r="L51" s="23"/>
      <c r="M51" s="23"/>
      <c r="N51" s="23"/>
      <c r="O51" s="23"/>
      <c r="P51" s="23"/>
      <c r="Q51" s="23"/>
      <c r="R51" s="23"/>
      <c r="S51" s="23"/>
      <c r="T51" s="23"/>
      <c r="U51" s="23"/>
      <c r="V51" s="23"/>
      <c r="AK51" s="9">
        <f>'Liste des élèves'!$E21</f>
        <v>0</v>
      </c>
    </row>
    <row r="52" spans="1:37" ht="12.75" hidden="1" customHeight="1" x14ac:dyDescent="0.2">
      <c r="A52" s="10"/>
      <c r="B52" s="13"/>
      <c r="C52" s="13"/>
      <c r="D52" s="13"/>
      <c r="E52" s="13"/>
      <c r="F52" s="14"/>
      <c r="G52" s="14"/>
      <c r="H52" s="14"/>
      <c r="I52" s="14"/>
      <c r="J52" s="23"/>
      <c r="K52" s="23"/>
      <c r="L52" s="23"/>
      <c r="M52" s="23"/>
      <c r="N52" s="23"/>
      <c r="O52" s="23"/>
      <c r="P52" s="23"/>
      <c r="Q52" s="23"/>
      <c r="R52" s="23"/>
      <c r="S52" s="23"/>
      <c r="T52" s="23"/>
      <c r="U52" s="23"/>
      <c r="V52" s="23"/>
      <c r="AK52" s="9">
        <f>'Liste des élèves'!$E22</f>
        <v>0</v>
      </c>
    </row>
    <row r="53" spans="1:37" ht="15.6" hidden="1" customHeight="1" x14ac:dyDescent="0.2">
      <c r="A53" s="10"/>
      <c r="B53" s="20" t="s">
        <v>117</v>
      </c>
      <c r="C53" s="20" t="s">
        <v>118</v>
      </c>
      <c r="D53" s="20" t="s">
        <v>119</v>
      </c>
      <c r="E53" s="13"/>
      <c r="F53" s="14"/>
      <c r="G53" s="14"/>
      <c r="H53" s="14"/>
      <c r="I53" s="14"/>
      <c r="J53" s="26" t="str">
        <f>'Eva. classe'!B35</f>
        <v>Vocabulaire</v>
      </c>
      <c r="K53" s="23"/>
      <c r="L53" s="23"/>
      <c r="M53" s="23"/>
      <c r="N53" s="23"/>
      <c r="O53" s="23"/>
      <c r="P53" s="23"/>
      <c r="Q53" s="23"/>
      <c r="R53" s="23"/>
      <c r="S53" s="23"/>
      <c r="T53" s="23"/>
      <c r="U53" s="23"/>
      <c r="V53" s="23"/>
      <c r="W53" s="24"/>
      <c r="X53" s="24"/>
      <c r="Y53" s="24"/>
      <c r="AK53" s="9">
        <f>'Liste des élèves'!$E23</f>
        <v>0</v>
      </c>
    </row>
    <row r="54" spans="1:37" ht="15.75" hidden="1" customHeight="1" x14ac:dyDescent="0.2">
      <c r="A54" s="10">
        <f>'Eva. classe'!A36</f>
        <v>17</v>
      </c>
      <c r="B54" s="27">
        <f>INDEX('Eva. classe'!C36:AF36,R24)</f>
        <v>0</v>
      </c>
      <c r="C54" s="27">
        <f>INDEX('Eva. classe'!AG36:BJ36,R24)</f>
        <v>0</v>
      </c>
      <c r="D54" s="27">
        <f>INDEX('Eva. classe'!BK36:CN36,R24)</f>
        <v>0</v>
      </c>
      <c r="E54" s="13"/>
      <c r="F54" s="14">
        <f t="shared" si="4"/>
        <v>0</v>
      </c>
      <c r="G54" s="14">
        <f t="shared" si="5"/>
        <v>0</v>
      </c>
      <c r="H54" s="14">
        <f t="shared" si="6"/>
        <v>1</v>
      </c>
      <c r="I54" s="14">
        <f t="shared" si="7"/>
        <v>0</v>
      </c>
      <c r="J54" s="23" t="str">
        <f>'Eva. classe'!B36</f>
        <v>Connaître le vocabulaire et utiliser à bon escient les termes utilisés en classe.</v>
      </c>
      <c r="K54" s="23"/>
      <c r="L54" s="23"/>
      <c r="M54" s="23"/>
      <c r="N54" s="23"/>
      <c r="O54" s="23"/>
      <c r="P54" s="23"/>
      <c r="Q54" s="23"/>
      <c r="R54" s="23"/>
      <c r="S54" s="23"/>
      <c r="T54" s="23"/>
      <c r="U54" s="23"/>
      <c r="V54" s="23"/>
      <c r="AK54" s="9">
        <f>'Liste des élèves'!$E24</f>
        <v>0</v>
      </c>
    </row>
    <row r="55" spans="1:37" ht="15.75" hidden="1" customHeight="1" x14ac:dyDescent="0.2">
      <c r="A55" s="10">
        <f>'Eva. classe'!A37</f>
        <v>18</v>
      </c>
      <c r="B55" s="27">
        <f>INDEX('Eva. classe'!C37:AF37,R24)</f>
        <v>0</v>
      </c>
      <c r="C55" s="27">
        <f>INDEX('Eva. classe'!AG37:BJ37,R24)</f>
        <v>0</v>
      </c>
      <c r="D55" s="27">
        <f>INDEX('Eva. classe'!BK37:CN37,R24)</f>
        <v>0</v>
      </c>
      <c r="E55" s="13"/>
      <c r="F55" s="14">
        <f t="shared" si="4"/>
        <v>0</v>
      </c>
      <c r="G55" s="14">
        <f t="shared" si="5"/>
        <v>0</v>
      </c>
      <c r="H55" s="14">
        <f t="shared" si="6"/>
        <v>1</v>
      </c>
      <c r="I55" s="14">
        <f t="shared" si="7"/>
        <v>0</v>
      </c>
      <c r="J55" s="23" t="str">
        <f>'Eva. classe'!B37</f>
        <v>Maîtriser le sens des mots.</v>
      </c>
      <c r="K55" s="23"/>
      <c r="L55" s="23"/>
      <c r="M55" s="23"/>
      <c r="N55" s="23"/>
      <c r="O55" s="23"/>
      <c r="P55" s="23"/>
      <c r="Q55" s="23"/>
      <c r="R55" s="23"/>
      <c r="S55" s="23"/>
      <c r="T55" s="23"/>
      <c r="U55" s="23"/>
      <c r="V55" s="23"/>
      <c r="AK55" s="9">
        <f>'Liste des élèves'!$E25</f>
        <v>0</v>
      </c>
    </row>
    <row r="56" spans="1:37" ht="15.75" hidden="1" customHeight="1" x14ac:dyDescent="0.2">
      <c r="A56" s="10">
        <f>'Eva. classe'!A38</f>
        <v>19</v>
      </c>
      <c r="B56" s="27">
        <f>INDEX('Eva. classe'!C38:AF38,R24)</f>
        <v>0</v>
      </c>
      <c r="C56" s="27">
        <f>INDEX('Eva. classe'!AG38:BJ38,R24)</f>
        <v>0</v>
      </c>
      <c r="D56" s="27">
        <f>INDEX('Eva. classe'!BK38:CN38,R24)</f>
        <v>0</v>
      </c>
      <c r="E56" s="13"/>
      <c r="F56" s="14">
        <f t="shared" si="4"/>
        <v>0</v>
      </c>
      <c r="G56" s="14">
        <f t="shared" si="5"/>
        <v>0</v>
      </c>
      <c r="H56" s="14">
        <f t="shared" si="6"/>
        <v>1</v>
      </c>
      <c r="I56" s="14">
        <f t="shared" si="7"/>
        <v>0</v>
      </c>
      <c r="J56" s="23" t="str">
        <f>'Eva. classe'!B38</f>
        <v>Comprendre le sens des mots selon leur contexte en situation de lecture.</v>
      </c>
      <c r="K56" s="23"/>
      <c r="L56" s="23"/>
      <c r="M56" s="23"/>
      <c r="N56" s="23"/>
      <c r="O56" s="23"/>
      <c r="P56" s="23"/>
      <c r="Q56" s="23"/>
      <c r="R56" s="23"/>
      <c r="S56" s="23"/>
      <c r="T56" s="23"/>
      <c r="U56" s="23"/>
      <c r="V56" s="23"/>
      <c r="AK56" s="9">
        <f>'Liste des élèves'!$E26</f>
        <v>0</v>
      </c>
    </row>
    <row r="57" spans="1:37" ht="15.75" hidden="1" customHeight="1" x14ac:dyDescent="0.2">
      <c r="A57" s="10">
        <f>'Eva. classe'!A39</f>
        <v>20</v>
      </c>
      <c r="B57" s="27">
        <f>INDEX('Eva. classe'!C39:AF39,R24)</f>
        <v>0</v>
      </c>
      <c r="C57" s="27">
        <f>INDEX('Eva. classe'!AG39:BJ39,R24)</f>
        <v>0</v>
      </c>
      <c r="D57" s="27">
        <f>INDEX('Eva. classe'!BK39:CN39,R24)</f>
        <v>0</v>
      </c>
      <c r="E57" s="13"/>
      <c r="F57" s="14">
        <f t="shared" si="4"/>
        <v>0</v>
      </c>
      <c r="G57" s="14">
        <f t="shared" si="5"/>
        <v>0</v>
      </c>
      <c r="H57" s="14">
        <f t="shared" si="6"/>
        <v>1</v>
      </c>
      <c r="I57" s="14">
        <f t="shared" si="7"/>
        <v>0</v>
      </c>
      <c r="J57" s="23" t="str">
        <f>'Eva. classe'!B39</f>
        <v>Construire des familles de mots.</v>
      </c>
      <c r="K57" s="23"/>
      <c r="L57" s="23"/>
      <c r="M57" s="23"/>
      <c r="N57" s="23"/>
      <c r="O57" s="23"/>
      <c r="P57" s="23"/>
      <c r="Q57" s="23"/>
      <c r="R57" s="23"/>
      <c r="S57" s="23"/>
      <c r="T57" s="23"/>
      <c r="U57" s="23"/>
      <c r="V57" s="23"/>
      <c r="AK57" s="9">
        <f>'Liste des élèves'!$E27</f>
        <v>0</v>
      </c>
    </row>
    <row r="58" spans="1:37" ht="15.75" hidden="1" customHeight="1" x14ac:dyDescent="0.2">
      <c r="A58" s="10">
        <f>'Eva. classe'!A40</f>
        <v>21</v>
      </c>
      <c r="B58" s="27">
        <f>INDEX('Eva. classe'!C40:AF40,R24)</f>
        <v>0</v>
      </c>
      <c r="C58" s="27">
        <f>INDEX('Eva. classe'!AG40:BJ40,R24)</f>
        <v>0</v>
      </c>
      <c r="D58" s="27">
        <f>INDEX('Eva. classe'!BK40:CN40,R24)</f>
        <v>0</v>
      </c>
      <c r="E58" s="13"/>
      <c r="F58" s="14">
        <f t="shared" si="4"/>
        <v>0</v>
      </c>
      <c r="G58" s="14">
        <f t="shared" si="5"/>
        <v>0</v>
      </c>
      <c r="H58" s="14">
        <f t="shared" si="6"/>
        <v>1</v>
      </c>
      <c r="I58" s="14">
        <f t="shared" si="7"/>
        <v>0</v>
      </c>
      <c r="J58" s="23" t="str">
        <f>'Eva. classe'!B40</f>
        <v>Définir un mot à l'aide du dictionnaire.</v>
      </c>
      <c r="K58" s="23"/>
      <c r="L58" s="23"/>
      <c r="M58" s="23"/>
      <c r="N58" s="23"/>
      <c r="O58" s="23"/>
      <c r="P58" s="23"/>
      <c r="Q58" s="23"/>
      <c r="R58" s="23"/>
      <c r="S58" s="23"/>
      <c r="T58" s="23"/>
      <c r="U58" s="23"/>
      <c r="V58" s="23"/>
      <c r="AK58" s="9">
        <f>'Liste des élèves'!$E28</f>
        <v>0</v>
      </c>
    </row>
    <row r="59" spans="1:37" ht="15.75" hidden="1" customHeight="1" x14ac:dyDescent="0.2">
      <c r="A59" s="10">
        <f>'Eva. classe'!A42</f>
        <v>22</v>
      </c>
      <c r="B59" s="27">
        <f>INDEX('Eva. classe'!C42:AF42,R24)</f>
        <v>0</v>
      </c>
      <c r="C59" s="27">
        <f>INDEX('Eva. classe'!AG42:BJ42,R24)</f>
        <v>0</v>
      </c>
      <c r="D59" s="27">
        <f>INDEX('Eva. classe'!BK42:CN42,R24)</f>
        <v>0</v>
      </c>
      <c r="E59" s="13"/>
      <c r="F59" s="14">
        <f t="shared" si="4"/>
        <v>0</v>
      </c>
      <c r="G59" s="14">
        <f t="shared" si="5"/>
        <v>0</v>
      </c>
      <c r="H59" s="14">
        <f t="shared" si="6"/>
        <v>1</v>
      </c>
      <c r="I59" s="14">
        <f t="shared" si="7"/>
        <v>0</v>
      </c>
      <c r="J59" s="23" t="str">
        <f>'Eva. classe'!B42</f>
        <v>Connaître le vocabulaire et utiliser à bon escient les phrases selon leur type et leur forme.</v>
      </c>
      <c r="K59" s="23"/>
      <c r="L59" s="23"/>
      <c r="M59" s="23"/>
      <c r="N59" s="23"/>
      <c r="O59" s="23"/>
      <c r="P59" s="23"/>
      <c r="Q59" s="23"/>
      <c r="R59" s="23"/>
      <c r="S59" s="23"/>
      <c r="T59" s="23"/>
      <c r="U59" s="23"/>
      <c r="V59" s="23"/>
      <c r="AK59" s="9">
        <f>'Liste des élèves'!$E29</f>
        <v>0</v>
      </c>
    </row>
    <row r="60" spans="1:37" ht="15.75" hidden="1" customHeight="1" x14ac:dyDescent="0.2">
      <c r="A60" s="10">
        <f>'Eva. classe'!A43</f>
        <v>23</v>
      </c>
      <c r="B60" s="27">
        <f>INDEX('Eva. classe'!C43:AF43,R24)</f>
        <v>0</v>
      </c>
      <c r="C60" s="27">
        <f>INDEX('Eva. classe'!AG43:BJ43,R24)</f>
        <v>0</v>
      </c>
      <c r="D60" s="27">
        <f>INDEX('Eva. classe'!BK43:CN43,R24)</f>
        <v>0</v>
      </c>
      <c r="E60" s="13"/>
      <c r="F60" s="14">
        <f t="shared" ref="F60:F92" si="8">MIN(COUNTIF(D60,2)+COUNTIF(D60,1)+COUNTIF(C60,2)+COUNTIF(C60,1)+COUNTIF(B60,2)+COUNTIF(B60,1),1)</f>
        <v>0</v>
      </c>
      <c r="G60" s="14">
        <f t="shared" ref="G60:G92" si="9">IF(OR(D60=3,D60=4),0,F60)</f>
        <v>0</v>
      </c>
      <c r="H60" s="14">
        <f t="shared" ref="H60:H92" si="10">IF(OR(C60=3,C60=4),0,1)</f>
        <v>1</v>
      </c>
      <c r="I60" s="14">
        <f t="shared" ref="I60:I92" si="11">IF(OR(D60=2,D60=1),1,G60*H60)</f>
        <v>0</v>
      </c>
      <c r="J60" s="23" t="str">
        <f>'Eva. classe'!B43</f>
        <v>Identifier la nature (nom, verbe, article, déterminant, adjectif, pronom personnel, pronom relatif, préposition,…)..</v>
      </c>
      <c r="K60" s="23"/>
      <c r="L60" s="23"/>
      <c r="M60" s="23"/>
      <c r="N60" s="23"/>
      <c r="O60" s="23"/>
      <c r="P60" s="23"/>
      <c r="Q60" s="23"/>
      <c r="R60" s="23"/>
      <c r="S60" s="23"/>
      <c r="T60" s="23"/>
      <c r="U60" s="23"/>
      <c r="V60" s="23"/>
      <c r="AK60" s="9">
        <f>'Liste des élèves'!$E30</f>
        <v>0</v>
      </c>
    </row>
    <row r="61" spans="1:37" ht="15.75" hidden="1" customHeight="1" x14ac:dyDescent="0.2">
      <c r="A61" s="10">
        <f>'Eva. classe'!A44</f>
        <v>24</v>
      </c>
      <c r="B61" s="27">
        <f>INDEX('Eva. classe'!C44:AF44,R24)</f>
        <v>0</v>
      </c>
      <c r="C61" s="27">
        <f>INDEX('Eva. classe'!AG44:BJ44,R24)</f>
        <v>0</v>
      </c>
      <c r="D61" s="27">
        <f>INDEX('Eva. classe'!BK44:CN44,R24)</f>
        <v>0</v>
      </c>
      <c r="E61" s="13"/>
      <c r="F61" s="14">
        <f t="shared" si="8"/>
        <v>0</v>
      </c>
      <c r="G61" s="14">
        <f t="shared" si="9"/>
        <v>0</v>
      </c>
      <c r="H61" s="14">
        <f t="shared" si="10"/>
        <v>1</v>
      </c>
      <c r="I61" s="14">
        <f t="shared" si="11"/>
        <v>0</v>
      </c>
      <c r="J61" s="645" t="str">
        <f>'Eva. classe'!B44</f>
        <v>Identifier la fonction (sujet, verbe, complément d'objet, complément du nom, complément circonstanciel, attribut du sujet) et les utiliser à on escient.</v>
      </c>
      <c r="K61" s="645"/>
      <c r="L61" s="645"/>
      <c r="M61" s="645"/>
      <c r="N61" s="645"/>
      <c r="O61" s="645"/>
      <c r="P61" s="645"/>
      <c r="Q61" s="645"/>
      <c r="R61" s="645"/>
      <c r="S61" s="645"/>
      <c r="T61" s="645"/>
      <c r="U61" s="645"/>
      <c r="V61" s="29"/>
      <c r="AK61" s="9">
        <f>'Liste des élèves'!$E31</f>
        <v>0</v>
      </c>
    </row>
    <row r="62" spans="1:37" ht="15.75" hidden="1" customHeight="1" x14ac:dyDescent="0.2">
      <c r="A62" s="10">
        <f>'Eva. classe'!A46</f>
        <v>25</v>
      </c>
      <c r="B62" s="27">
        <f>INDEX('Eva. classe'!C46:AF46,R24)</f>
        <v>0</v>
      </c>
      <c r="C62" s="27">
        <f>INDEX('Eva. classe'!AG46:BJ46,R24)</f>
        <v>0</v>
      </c>
      <c r="D62" s="27">
        <f>INDEX('Eva. classe'!BK46:CN46,R24)</f>
        <v>0</v>
      </c>
      <c r="E62" s="13"/>
      <c r="F62" s="14">
        <f t="shared" si="8"/>
        <v>0</v>
      </c>
      <c r="G62" s="14">
        <f t="shared" si="9"/>
        <v>0</v>
      </c>
      <c r="H62" s="14">
        <f t="shared" si="10"/>
        <v>1</v>
      </c>
      <c r="I62" s="14">
        <f t="shared" si="11"/>
        <v>0</v>
      </c>
      <c r="J62" s="23" t="str">
        <f>'Eva. classe'!B46</f>
        <v>Comprendre les règles de formation des temps des verbes et repérer dans un texte les verbes aux temps étudiés en classe.</v>
      </c>
      <c r="K62" s="23"/>
      <c r="L62" s="23"/>
      <c r="M62" s="23"/>
      <c r="N62" s="23"/>
      <c r="O62" s="23"/>
      <c r="P62" s="23"/>
      <c r="Q62" s="23"/>
      <c r="R62" s="23"/>
      <c r="S62" s="23"/>
      <c r="T62" s="23"/>
      <c r="U62" s="23"/>
      <c r="V62" s="23"/>
      <c r="AK62" s="9">
        <f>'Liste des élèves'!$E32</f>
        <v>0</v>
      </c>
    </row>
    <row r="63" spans="1:37" ht="15.75" hidden="1" customHeight="1" x14ac:dyDescent="0.2">
      <c r="A63" s="10">
        <f>'Eva. classe'!A47</f>
        <v>26</v>
      </c>
      <c r="B63" s="27">
        <f>INDEX('Eva. classe'!C47:AF47,R24)</f>
        <v>0</v>
      </c>
      <c r="C63" s="27">
        <f>INDEX('Eva. classe'!AG47:BJ47,R24)</f>
        <v>0</v>
      </c>
      <c r="D63" s="27">
        <f>INDEX('Eva. classe'!BK47:CN47,R24)</f>
        <v>0</v>
      </c>
      <c r="E63" s="13"/>
      <c r="F63" s="14">
        <f t="shared" si="8"/>
        <v>0</v>
      </c>
      <c r="G63" s="14">
        <f t="shared" si="9"/>
        <v>0</v>
      </c>
      <c r="H63" s="14">
        <f t="shared" si="10"/>
        <v>1</v>
      </c>
      <c r="I63" s="14">
        <f t="shared" si="11"/>
        <v>0</v>
      </c>
      <c r="J63" s="23" t="str">
        <f>'Eva. classe'!B47</f>
        <v>Conjuguer les verbes aux temps étudiés en classe.</v>
      </c>
      <c r="K63" s="23"/>
      <c r="L63" s="23"/>
      <c r="M63" s="23"/>
      <c r="N63" s="23"/>
      <c r="O63" s="23"/>
      <c r="P63" s="23"/>
      <c r="Q63" s="23"/>
      <c r="R63" s="23"/>
      <c r="S63" s="23"/>
      <c r="T63" s="23"/>
      <c r="U63" s="23"/>
      <c r="V63" s="23"/>
      <c r="AK63" s="9">
        <f>'Liste des élèves'!$E33</f>
        <v>0</v>
      </c>
    </row>
    <row r="64" spans="1:37" ht="15.75" hidden="1" customHeight="1" x14ac:dyDescent="0.2">
      <c r="A64" s="10">
        <f>'Eva. classe'!A48</f>
        <v>27</v>
      </c>
      <c r="B64" s="27">
        <f>INDEX('Eva. classe'!C48:AF48,R24)</f>
        <v>0</v>
      </c>
      <c r="C64" s="27">
        <f>INDEX('Eva. classe'!AG48:BJ48,R24)</f>
        <v>0</v>
      </c>
      <c r="D64" s="27">
        <f>INDEX('Eva. classe'!BK48:CN48,R24)</f>
        <v>0</v>
      </c>
      <c r="E64" s="13"/>
      <c r="F64" s="14">
        <f t="shared" si="8"/>
        <v>0</v>
      </c>
      <c r="G64" s="14">
        <f t="shared" si="9"/>
        <v>0</v>
      </c>
      <c r="H64" s="14">
        <f t="shared" si="10"/>
        <v>1</v>
      </c>
      <c r="I64" s="14">
        <f t="shared" si="11"/>
        <v>0</v>
      </c>
      <c r="J64" s="23" t="str">
        <f>'Eva. classe'!B48</f>
        <v>Utiliser les temps des verbes étudiés en classe.</v>
      </c>
      <c r="K64" s="23"/>
      <c r="L64" s="23"/>
      <c r="M64" s="23"/>
      <c r="N64" s="23"/>
      <c r="O64" s="23"/>
      <c r="P64" s="23"/>
      <c r="Q64" s="23"/>
      <c r="R64" s="23"/>
      <c r="S64" s="23"/>
      <c r="T64" s="23"/>
      <c r="U64" s="23"/>
      <c r="V64" s="23"/>
      <c r="AK64" s="9">
        <f>'Liste des élèves'!$E34</f>
        <v>0</v>
      </c>
    </row>
    <row r="65" spans="1:37" ht="15.75" hidden="1" customHeight="1" x14ac:dyDescent="0.2">
      <c r="A65" s="10">
        <f>'Eva. classe'!A49</f>
        <v>28</v>
      </c>
      <c r="B65" s="27">
        <f>INDEX('Eva. classe'!C49:AF49,R24)</f>
        <v>0</v>
      </c>
      <c r="C65" s="27">
        <f>INDEX('Eva. classe'!AG49:BJ49,R24)</f>
        <v>0</v>
      </c>
      <c r="D65" s="27">
        <f>INDEX('Eva. classe'!BK49:CN49,R24)</f>
        <v>0</v>
      </c>
      <c r="E65" s="13"/>
      <c r="F65" s="14">
        <f t="shared" si="8"/>
        <v>0</v>
      </c>
      <c r="G65" s="14">
        <f t="shared" si="9"/>
        <v>0</v>
      </c>
      <c r="H65" s="14">
        <f t="shared" si="10"/>
        <v>1</v>
      </c>
      <c r="I65" s="14">
        <f t="shared" si="11"/>
        <v>0</v>
      </c>
      <c r="J65" s="23" t="str">
        <f>'Eva. classe'!B49</f>
        <v>Connaître les règles d'accords étudiés en classe (sujet, verbe, dans le groupe nominal).</v>
      </c>
      <c r="K65" s="23"/>
      <c r="L65" s="23"/>
      <c r="M65" s="23"/>
      <c r="N65" s="23"/>
      <c r="O65" s="23"/>
      <c r="P65" s="23"/>
      <c r="Q65" s="23"/>
      <c r="R65" s="23"/>
      <c r="S65" s="23"/>
      <c r="T65" s="23"/>
      <c r="U65" s="23"/>
      <c r="V65" s="23"/>
      <c r="AK65" s="9">
        <f>'Liste des élèves'!$E35</f>
        <v>0</v>
      </c>
    </row>
    <row r="66" spans="1:37" ht="15.75" hidden="1" customHeight="1" x14ac:dyDescent="0.2">
      <c r="A66" s="10">
        <f>'Eva. classe'!A51</f>
        <v>29</v>
      </c>
      <c r="B66" s="27">
        <f>INDEX('Eva. classe'!C51:AF51,R24)</f>
        <v>0</v>
      </c>
      <c r="C66" s="27">
        <f>INDEX('Eva. classe'!AG51:BJ51,R24)</f>
        <v>0</v>
      </c>
      <c r="D66" s="27">
        <f>INDEX('Eva. classe'!BK51:CN51,R24)</f>
        <v>0</v>
      </c>
      <c r="E66" s="13"/>
      <c r="F66" s="14">
        <f t="shared" si="8"/>
        <v>0</v>
      </c>
      <c r="G66" s="14">
        <f t="shared" si="9"/>
        <v>0</v>
      </c>
      <c r="H66" s="14">
        <f t="shared" si="10"/>
        <v>1</v>
      </c>
      <c r="I66" s="14">
        <f t="shared" si="11"/>
        <v>0</v>
      </c>
      <c r="J66" s="23" t="str">
        <f>'Eva. classe'!B51</f>
        <v>Écrire sans erreur sous la dictée un texte d'une dizaine de lignes en mobilisant ses connaissances sur la langue.</v>
      </c>
      <c r="K66" s="23"/>
      <c r="L66" s="23"/>
      <c r="M66" s="23"/>
      <c r="N66" s="23"/>
      <c r="O66" s="23"/>
      <c r="P66" s="23"/>
      <c r="Q66" s="23"/>
      <c r="R66" s="23"/>
      <c r="S66" s="23"/>
      <c r="T66" s="23"/>
      <c r="U66" s="23"/>
      <c r="V66" s="23"/>
      <c r="AK66" s="9">
        <f>'Liste des élèves'!$E36</f>
        <v>0</v>
      </c>
    </row>
    <row r="67" spans="1:37" ht="15.75" hidden="1" customHeight="1" x14ac:dyDescent="0.2">
      <c r="A67" s="10">
        <f>'Eva. classe'!A52</f>
        <v>30</v>
      </c>
      <c r="B67" s="27">
        <f>INDEX('Eva. classe'!C52:AF52,R24)</f>
        <v>0</v>
      </c>
      <c r="C67" s="27">
        <f>INDEX('Eva. classe'!AG52:BJ52,R24)</f>
        <v>0</v>
      </c>
      <c r="D67" s="27">
        <f>INDEX('Eva. classe'!BK52:CN52,R24)</f>
        <v>0</v>
      </c>
      <c r="E67" s="13"/>
      <c r="F67" s="14">
        <f t="shared" si="8"/>
        <v>0</v>
      </c>
      <c r="G67" s="14">
        <f t="shared" si="9"/>
        <v>0</v>
      </c>
      <c r="H67" s="14">
        <f t="shared" si="10"/>
        <v>1</v>
      </c>
      <c r="I67" s="14">
        <f t="shared" si="11"/>
        <v>0</v>
      </c>
      <c r="J67" s="23" t="str">
        <f>'Eva. classe'!B52</f>
        <v>Utiliser ses connaissances pour maîtriser l'orthographe grammaticale.</v>
      </c>
      <c r="K67" s="23"/>
      <c r="L67" s="23"/>
      <c r="M67" s="23"/>
      <c r="N67" s="23"/>
      <c r="O67" s="23"/>
      <c r="P67" s="23"/>
      <c r="Q67" s="23"/>
      <c r="R67" s="23"/>
      <c r="S67" s="23"/>
      <c r="T67" s="23"/>
      <c r="U67" s="23"/>
      <c r="V67" s="23"/>
      <c r="AK67" s="9">
        <f>'Liste des élèves'!$E37</f>
        <v>0</v>
      </c>
    </row>
    <row r="68" spans="1:37" ht="15.75" hidden="1" customHeight="1" x14ac:dyDescent="0.2">
      <c r="A68" s="10">
        <f>'Eva. classe'!A53</f>
        <v>31</v>
      </c>
      <c r="B68" s="27">
        <f>INDEX('Eva. classe'!C53:AF53,R24)</f>
        <v>0</v>
      </c>
      <c r="C68" s="27">
        <f>INDEX('Eva. classe'!AG53:BJ53,R24)</f>
        <v>0</v>
      </c>
      <c r="D68" s="27">
        <f>INDEX('Eva. classe'!BK46:CN46,R24)</f>
        <v>0</v>
      </c>
      <c r="E68" s="13"/>
      <c r="F68" s="14">
        <f>MIN(COUNTIF(D68,2)+COUNTIF(D68,1)+COUNTIF(C68,2)+COUNTIF(C68,1)+COUNTIF(B68,2)+COUNTIF(B68,1),1)</f>
        <v>0</v>
      </c>
      <c r="G68" s="14">
        <f>IF(OR(D68=3,D68=4),0,F68)</f>
        <v>0</v>
      </c>
      <c r="H68" s="14">
        <f>IF(OR(C68=3,C68=4),0,1)</f>
        <v>1</v>
      </c>
      <c r="I68" s="14">
        <f>IF(OR(D68=2,D68=1),1,G68*H68)</f>
        <v>0</v>
      </c>
      <c r="J68" s="23" t="str">
        <f>'Eva. classe'!B53</f>
        <v>Maîtriser l'orthographe lexicale.</v>
      </c>
      <c r="K68" s="23"/>
      <c r="L68" s="23"/>
      <c r="M68" s="23"/>
      <c r="N68" s="23"/>
      <c r="O68" s="23"/>
      <c r="P68" s="23"/>
      <c r="Q68" s="23"/>
      <c r="R68" s="23"/>
      <c r="S68" s="23"/>
      <c r="T68" s="23"/>
      <c r="U68" s="23"/>
      <c r="V68" s="23"/>
      <c r="AK68" s="9">
        <f>'Liste des élèves'!$E38</f>
        <v>0</v>
      </c>
    </row>
    <row r="69" spans="1:37" ht="15.75" hidden="1" customHeight="1" x14ac:dyDescent="0.2">
      <c r="A69" s="10"/>
      <c r="B69" s="13"/>
      <c r="C69" s="13"/>
      <c r="D69" s="13"/>
      <c r="E69" s="13"/>
      <c r="F69" s="14"/>
      <c r="G69" s="14"/>
      <c r="H69" s="14"/>
      <c r="I69" s="14"/>
      <c r="J69" s="23"/>
      <c r="K69" s="23"/>
      <c r="L69" s="23"/>
      <c r="M69" s="23"/>
      <c r="N69" s="23"/>
      <c r="O69" s="23"/>
      <c r="P69" s="23"/>
      <c r="Q69" s="23"/>
      <c r="R69" s="23"/>
      <c r="S69" s="23"/>
      <c r="T69" s="23"/>
      <c r="U69" s="23"/>
      <c r="V69" s="23"/>
      <c r="AK69" s="9">
        <f>'Liste des élèves'!$E39</f>
        <v>0</v>
      </c>
    </row>
    <row r="70" spans="1:37" ht="15.75" hidden="1" customHeight="1" x14ac:dyDescent="0.2">
      <c r="A70" s="10"/>
      <c r="B70" s="13"/>
      <c r="C70" s="13"/>
      <c r="D70" s="13"/>
      <c r="E70" s="13"/>
      <c r="F70" s="14"/>
      <c r="G70" s="14"/>
      <c r="H70" s="14"/>
      <c r="I70" s="14"/>
      <c r="J70" s="23"/>
      <c r="K70" s="23"/>
      <c r="L70" s="23"/>
      <c r="M70" s="23"/>
      <c r="N70" s="23"/>
      <c r="O70" s="23"/>
      <c r="P70" s="23"/>
      <c r="Q70" s="23"/>
      <c r="R70" s="23"/>
      <c r="S70" s="23"/>
      <c r="T70" s="23"/>
      <c r="U70" s="23"/>
      <c r="V70" s="23"/>
      <c r="AK70" s="9">
        <f>'Liste des élèves'!$E40</f>
        <v>0</v>
      </c>
    </row>
    <row r="71" spans="1:37" ht="15.75" hidden="1" customHeight="1" x14ac:dyDescent="0.2">
      <c r="A71" s="10"/>
      <c r="B71" s="13"/>
      <c r="C71" s="13"/>
      <c r="D71" s="13"/>
      <c r="E71" s="13"/>
      <c r="F71" s="14"/>
      <c r="G71" s="14"/>
      <c r="H71" s="14"/>
      <c r="I71" s="14"/>
      <c r="J71" s="23"/>
      <c r="K71" s="23"/>
      <c r="L71" s="23"/>
      <c r="M71" s="23"/>
      <c r="N71" s="23"/>
      <c r="O71" s="23"/>
      <c r="P71" s="23"/>
      <c r="Q71" s="23"/>
      <c r="R71" s="23"/>
      <c r="S71" s="23"/>
      <c r="T71" s="23"/>
      <c r="U71" s="23"/>
      <c r="V71" s="23"/>
      <c r="AK71" s="9">
        <f>'Liste des élèves'!$E41</f>
        <v>0</v>
      </c>
    </row>
    <row r="72" spans="1:37" ht="15.75" hidden="1" customHeight="1" x14ac:dyDescent="0.2">
      <c r="A72" s="10"/>
      <c r="B72" s="13"/>
      <c r="C72" s="13"/>
      <c r="D72" s="13"/>
      <c r="E72" s="13"/>
      <c r="F72" s="14"/>
      <c r="G72" s="14"/>
      <c r="H72" s="14"/>
      <c r="I72" s="30" t="e">
        <f>#REF!</f>
        <v>#REF!</v>
      </c>
      <c r="J72" s="10" t="s">
        <v>116</v>
      </c>
      <c r="K72" s="11">
        <f>K24</f>
        <v>0</v>
      </c>
      <c r="L72" s="90"/>
      <c r="M72" s="90"/>
      <c r="N72" s="23"/>
      <c r="O72" s="23"/>
      <c r="P72" s="23"/>
      <c r="Q72" s="23"/>
      <c r="R72" s="23"/>
      <c r="S72" s="646">
        <f>S24</f>
        <v>0</v>
      </c>
      <c r="T72" s="647"/>
      <c r="U72" s="648"/>
      <c r="V72" s="23"/>
      <c r="W72" s="31"/>
      <c r="X72" s="31"/>
      <c r="Y72" s="31"/>
      <c r="AK72" s="9">
        <f>'Liste des élèves'!$E42</f>
        <v>0</v>
      </c>
    </row>
    <row r="73" spans="1:37" ht="15.75" hidden="1" customHeight="1" x14ac:dyDescent="0.2">
      <c r="A73" s="10"/>
      <c r="B73" s="13"/>
      <c r="C73" s="13"/>
      <c r="D73" s="13"/>
      <c r="E73" s="13"/>
      <c r="F73" s="14"/>
      <c r="G73" s="14"/>
      <c r="H73" s="14"/>
      <c r="I73" s="30"/>
      <c r="J73" s="10"/>
      <c r="K73" s="32"/>
      <c r="L73" s="32"/>
      <c r="M73" s="32"/>
      <c r="N73" s="23"/>
      <c r="O73" s="23"/>
      <c r="P73" s="23"/>
      <c r="Q73" s="23"/>
      <c r="R73" s="23"/>
      <c r="S73" s="32"/>
      <c r="T73" s="32"/>
      <c r="U73" s="32"/>
      <c r="V73" s="23"/>
      <c r="W73" s="31"/>
      <c r="X73" s="31"/>
      <c r="Y73" s="31"/>
    </row>
    <row r="74" spans="1:37" ht="15.75" hidden="1" customHeight="1" x14ac:dyDescent="0.2">
      <c r="A74" s="33" t="str">
        <f>'Eva. classe'!B54</f>
        <v>► MATHÉMATIQUES</v>
      </c>
      <c r="B74" s="34"/>
      <c r="C74" s="34"/>
      <c r="D74" s="34"/>
      <c r="E74" s="34"/>
      <c r="F74" s="34"/>
      <c r="G74" s="34"/>
      <c r="H74" s="34"/>
      <c r="I74" s="34"/>
      <c r="J74" s="34"/>
      <c r="K74" s="34"/>
      <c r="L74" s="34"/>
      <c r="M74" s="34"/>
      <c r="N74" s="34"/>
      <c r="O74" s="34"/>
      <c r="P74" s="34"/>
      <c r="Q74" s="34"/>
      <c r="R74" s="34"/>
      <c r="S74" s="34"/>
      <c r="T74" s="34"/>
      <c r="U74" s="34"/>
      <c r="V74" s="23"/>
      <c r="W74" s="31"/>
      <c r="X74" s="31"/>
      <c r="Y74" s="31"/>
    </row>
    <row r="75" spans="1:37" ht="15.75" hidden="1" customHeight="1" x14ac:dyDescent="0.2">
      <c r="A75" s="10"/>
      <c r="B75" s="13"/>
      <c r="C75" s="13"/>
      <c r="D75" s="13"/>
      <c r="E75" s="13"/>
      <c r="F75" s="14"/>
      <c r="G75" s="14"/>
      <c r="H75" s="14"/>
      <c r="I75" s="30"/>
      <c r="J75" s="33" t="str">
        <f>'Eva. classe'!B55</f>
        <v>1. NOMBRES ET CALCUL</v>
      </c>
      <c r="K75" s="32"/>
      <c r="L75" s="32"/>
      <c r="M75" s="32"/>
      <c r="N75" s="23"/>
      <c r="O75" s="23"/>
      <c r="P75" s="23"/>
      <c r="Q75" s="23"/>
      <c r="R75" s="23"/>
      <c r="S75" s="32"/>
      <c r="T75" s="32"/>
      <c r="U75" s="32"/>
      <c r="V75" s="23"/>
      <c r="W75" s="31"/>
      <c r="X75" s="31"/>
      <c r="Y75" s="31"/>
    </row>
    <row r="76" spans="1:37" ht="15.75" hidden="1" customHeight="1" x14ac:dyDescent="0.2">
      <c r="A76" s="10"/>
      <c r="B76" s="13" t="s">
        <v>117</v>
      </c>
      <c r="C76" s="13" t="s">
        <v>118</v>
      </c>
      <c r="D76" s="13" t="s">
        <v>119</v>
      </c>
      <c r="E76" s="13"/>
      <c r="F76" s="14"/>
      <c r="G76" s="14"/>
      <c r="H76" s="14"/>
      <c r="I76" s="14"/>
      <c r="J76" s="33" t="str">
        <f>'Eva. classe'!B56</f>
        <v>Nombres entiers et décimaux</v>
      </c>
      <c r="K76" s="10"/>
      <c r="L76" s="10"/>
      <c r="M76" s="10"/>
      <c r="N76" s="10"/>
      <c r="O76" s="10"/>
      <c r="P76" s="10"/>
      <c r="Q76" s="10"/>
      <c r="R76" s="10"/>
      <c r="S76" s="10"/>
      <c r="T76" s="10"/>
      <c r="U76" s="10"/>
      <c r="V76" s="10"/>
    </row>
    <row r="77" spans="1:37" ht="15.75" hidden="1" customHeight="1" x14ac:dyDescent="0.2">
      <c r="A77" s="10">
        <f>'Eva. classe'!A57</f>
        <v>32</v>
      </c>
      <c r="B77" s="27">
        <f>INDEX('Eva. classe'!C57:AF57,R24)</f>
        <v>0</v>
      </c>
      <c r="C77" s="27">
        <f>INDEX('Eva. classe'!AG57:BJ57,R24)</f>
        <v>0</v>
      </c>
      <c r="D77" s="27">
        <f>INDEX('Eva. classe'!BK57:CN57,R24)</f>
        <v>0</v>
      </c>
      <c r="E77" s="13"/>
      <c r="F77" s="14">
        <f t="shared" si="8"/>
        <v>0</v>
      </c>
      <c r="G77" s="14">
        <f t="shared" si="9"/>
        <v>0</v>
      </c>
      <c r="H77" s="14">
        <f t="shared" si="10"/>
        <v>1</v>
      </c>
      <c r="I77" s="14">
        <f t="shared" si="11"/>
        <v>0</v>
      </c>
      <c r="J77" s="23" t="str">
        <f>'Eva. classe'!B57</f>
        <v>Écrire, nommer, comparer et utiliser les nombres entiers.</v>
      </c>
      <c r="K77" s="23"/>
      <c r="L77" s="23"/>
      <c r="M77" s="23"/>
      <c r="N77" s="23"/>
      <c r="O77" s="23"/>
      <c r="P77" s="23"/>
      <c r="Q77" s="23"/>
      <c r="R77" s="23"/>
      <c r="S77" s="23"/>
      <c r="T77" s="23"/>
      <c r="U77" s="23"/>
      <c r="V77" s="23"/>
    </row>
    <row r="78" spans="1:37" ht="15.75" hidden="1" customHeight="1" x14ac:dyDescent="0.2">
      <c r="A78" s="10">
        <f>'Eva. classe'!A58</f>
        <v>33</v>
      </c>
      <c r="B78" s="27">
        <f>INDEX('Eva. classe'!C58:AF58,R24)</f>
        <v>0</v>
      </c>
      <c r="C78" s="27">
        <f>INDEX('Eva. classe'!AG58:BJ58,R24)</f>
        <v>0</v>
      </c>
      <c r="D78" s="27">
        <f>INDEX('Eva. classe'!BK58:CN58,R24)</f>
        <v>0</v>
      </c>
      <c r="E78" s="13"/>
      <c r="F78" s="14">
        <f t="shared" si="8"/>
        <v>0</v>
      </c>
      <c r="G78" s="14">
        <f t="shared" si="9"/>
        <v>0</v>
      </c>
      <c r="H78" s="14">
        <f t="shared" si="10"/>
        <v>1</v>
      </c>
      <c r="I78" s="14">
        <f t="shared" si="11"/>
        <v>0</v>
      </c>
      <c r="J78" s="23" t="str">
        <f>'Eva. classe'!B58</f>
        <v>Connaître les doubles, moitiés, quadruples, quarts, triples, tiers, et multiples de 5, 10, 15, 20, 25, 50.</v>
      </c>
      <c r="K78" s="23"/>
      <c r="L78" s="23"/>
      <c r="M78" s="23"/>
      <c r="N78" s="23"/>
      <c r="O78" s="23"/>
      <c r="P78" s="23"/>
      <c r="Q78" s="23"/>
      <c r="R78" s="23"/>
      <c r="S78" s="23"/>
      <c r="T78" s="23"/>
      <c r="U78" s="23"/>
      <c r="V78" s="23"/>
    </row>
    <row r="79" spans="1:37" ht="15.75" hidden="1" customHeight="1" x14ac:dyDescent="0.2">
      <c r="A79" s="10">
        <f>'Eva. classe'!A59</f>
        <v>34</v>
      </c>
      <c r="B79" s="27">
        <f>INDEX('Eva. classe'!C59:AF59,R24)</f>
        <v>0</v>
      </c>
      <c r="C79" s="27">
        <f>INDEX('Eva. classe'!AG59:BJ59,R24)</f>
        <v>0</v>
      </c>
      <c r="D79" s="27">
        <f>INDEX('Eva. classe'!BK59:CN59,R24)</f>
        <v>0</v>
      </c>
      <c r="E79" s="13"/>
      <c r="F79" s="14">
        <f t="shared" si="8"/>
        <v>0</v>
      </c>
      <c r="G79" s="14">
        <f t="shared" si="9"/>
        <v>0</v>
      </c>
      <c r="H79" s="14">
        <f t="shared" si="10"/>
        <v>1</v>
      </c>
      <c r="I79" s="14">
        <f t="shared" si="11"/>
        <v>0</v>
      </c>
      <c r="J79" s="23" t="str">
        <f>'Eva. classe'!B59</f>
        <v>Écrire, nommer, comparer et utiliser les fractions simples (demi, tiers, quart, dixième, centième).</v>
      </c>
      <c r="K79" s="23"/>
      <c r="L79" s="23"/>
      <c r="M79" s="23"/>
      <c r="N79" s="23"/>
      <c r="O79" s="23"/>
      <c r="P79" s="23"/>
      <c r="Q79" s="23"/>
      <c r="R79" s="23"/>
      <c r="S79" s="23"/>
      <c r="T79" s="23"/>
      <c r="U79" s="23"/>
      <c r="V79" s="23"/>
    </row>
    <row r="80" spans="1:37" ht="15.75" hidden="1" customHeight="1" x14ac:dyDescent="0.2">
      <c r="A80" s="10">
        <f>'Eva. classe'!A60</f>
        <v>35</v>
      </c>
      <c r="B80" s="27">
        <f>INDEX('Eva. classe'!C60:AF60,R24)</f>
        <v>0</v>
      </c>
      <c r="C80" s="27">
        <f>INDEX('Eva. classe'!AG60:BJ60,R24)</f>
        <v>0</v>
      </c>
      <c r="D80" s="27">
        <f>INDEX('Eva. classe'!BK60:CN60,R24)</f>
        <v>0</v>
      </c>
      <c r="E80" s="13"/>
      <c r="F80" s="14">
        <f t="shared" si="8"/>
        <v>0</v>
      </c>
      <c r="G80" s="14">
        <f t="shared" si="9"/>
        <v>0</v>
      </c>
      <c r="H80" s="14">
        <f t="shared" si="10"/>
        <v>1</v>
      </c>
      <c r="I80" s="14">
        <f t="shared" si="11"/>
        <v>0</v>
      </c>
      <c r="J80" s="23" t="str">
        <f>'Eva. classe'!B60</f>
        <v>Écrire, nommer, comparer et utiliser les nombres décimaux.</v>
      </c>
      <c r="K80" s="23"/>
      <c r="L80" s="23"/>
      <c r="M80" s="23"/>
      <c r="N80" s="23"/>
      <c r="O80" s="23"/>
      <c r="P80" s="23"/>
      <c r="Q80" s="23"/>
      <c r="R80" s="23"/>
      <c r="S80" s="23"/>
      <c r="T80" s="23"/>
      <c r="U80" s="23"/>
      <c r="V80" s="23"/>
    </row>
    <row r="81" spans="1:25" ht="15.75" hidden="1" customHeight="1" x14ac:dyDescent="0.2">
      <c r="A81" s="10">
        <f>'Eva. classe'!A63</f>
        <v>36</v>
      </c>
      <c r="B81" s="27">
        <f>INDEX('Eva. classe'!C63:AF63,R24)</f>
        <v>0</v>
      </c>
      <c r="C81" s="27">
        <f>INDEX('Eva. classe'!AG63:BJ63,R24)</f>
        <v>0</v>
      </c>
      <c r="D81" s="27">
        <f>INDEX('Eva. classe'!BK63:CN63,R24)</f>
        <v>0</v>
      </c>
      <c r="E81" s="13"/>
      <c r="F81" s="14">
        <f t="shared" si="8"/>
        <v>0</v>
      </c>
      <c r="G81" s="14">
        <f t="shared" si="9"/>
        <v>0</v>
      </c>
      <c r="H81" s="14">
        <f t="shared" si="10"/>
        <v>1</v>
      </c>
      <c r="I81" s="14">
        <f t="shared" si="11"/>
        <v>0</v>
      </c>
      <c r="J81" s="23" t="str">
        <f>'Eva. classe'!B63</f>
        <v>Connaître et utiliser les tables d'addition et de multiplication pour calculer. Multiplier par 10, 100, 1000…</v>
      </c>
      <c r="K81" s="23"/>
      <c r="L81" s="23"/>
      <c r="M81" s="23"/>
      <c r="N81" s="23"/>
      <c r="O81" s="23"/>
      <c r="P81" s="23"/>
      <c r="Q81" s="23"/>
      <c r="R81" s="23"/>
      <c r="S81" s="23"/>
      <c r="T81" s="23"/>
      <c r="U81" s="23"/>
      <c r="V81" s="23"/>
    </row>
    <row r="82" spans="1:25" ht="15.75" hidden="1" customHeight="1" x14ac:dyDescent="0.2">
      <c r="A82" s="10">
        <f>'Eva. classe'!A64</f>
        <v>37</v>
      </c>
      <c r="B82" s="27">
        <f>INDEX('Eva. classe'!C64:AF64,R24)</f>
        <v>0</v>
      </c>
      <c r="C82" s="27">
        <f>INDEX('Eva. classe'!AG64:BJ64,R24)</f>
        <v>0</v>
      </c>
      <c r="D82" s="27">
        <f>INDEX('Eva. classe'!BK64:CN64,R24)</f>
        <v>0</v>
      </c>
      <c r="E82" s="13"/>
      <c r="F82" s="14">
        <f t="shared" si="8"/>
        <v>0</v>
      </c>
      <c r="G82" s="14">
        <f t="shared" si="9"/>
        <v>0</v>
      </c>
      <c r="H82" s="14">
        <f t="shared" si="10"/>
        <v>1</v>
      </c>
      <c r="I82" s="14">
        <f t="shared" si="11"/>
        <v>0</v>
      </c>
      <c r="J82" s="23" t="str">
        <f>'Eva. classe'!B64</f>
        <v>Calculer mentalement avec des nombres entiers et des nombres décimaux.</v>
      </c>
      <c r="K82" s="23"/>
      <c r="L82" s="23"/>
      <c r="M82" s="23"/>
      <c r="N82" s="23"/>
      <c r="O82" s="23"/>
      <c r="P82" s="23"/>
      <c r="Q82" s="23"/>
      <c r="R82" s="23"/>
      <c r="S82" s="23"/>
      <c r="T82" s="23"/>
      <c r="U82" s="23"/>
      <c r="V82" s="23"/>
      <c r="W82" s="31"/>
      <c r="X82" s="31"/>
      <c r="Y82" s="31"/>
    </row>
    <row r="83" spans="1:25" ht="15.75" hidden="1" customHeight="1" x14ac:dyDescent="0.2">
      <c r="A83" s="10">
        <f>'Eva. classe'!A66</f>
        <v>38</v>
      </c>
      <c r="B83" s="27">
        <f>INDEX('Eva. classe'!C66:AF66,R24)</f>
        <v>0</v>
      </c>
      <c r="C83" s="27">
        <f>INDEX('Eva. classe'!AG66:BJ66,R24)</f>
        <v>0</v>
      </c>
      <c r="D83" s="27">
        <f>INDEX('Eva. classe'!BK66:CN66,R24)</f>
        <v>0</v>
      </c>
      <c r="E83" s="13"/>
      <c r="F83" s="14">
        <f t="shared" si="8"/>
        <v>0</v>
      </c>
      <c r="G83" s="14">
        <f t="shared" si="9"/>
        <v>0</v>
      </c>
      <c r="H83" s="14">
        <f t="shared" si="10"/>
        <v>1</v>
      </c>
      <c r="I83" s="14">
        <f t="shared" si="11"/>
        <v>0</v>
      </c>
      <c r="J83" s="23" t="str">
        <f>'Eva. classe'!B66</f>
        <v>Utiliser la technique de l'addition et de la soustraction.</v>
      </c>
      <c r="K83" s="23"/>
      <c r="L83" s="23"/>
      <c r="M83" s="23"/>
      <c r="N83" s="23"/>
      <c r="O83" s="23"/>
      <c r="P83" s="23"/>
      <c r="Q83" s="23"/>
      <c r="R83" s="23"/>
      <c r="S83" s="23"/>
      <c r="T83" s="23"/>
      <c r="U83" s="23"/>
      <c r="V83" s="23"/>
      <c r="W83" s="31"/>
      <c r="X83" s="31"/>
      <c r="Y83" s="31"/>
    </row>
    <row r="84" spans="1:25" ht="15.75" hidden="1" customHeight="1" x14ac:dyDescent="0.2">
      <c r="A84" s="10">
        <f>'Eva. classe'!A67</f>
        <v>39</v>
      </c>
      <c r="B84" s="27">
        <f>INDEX('Eva. classe'!C67:AF67,R24)</f>
        <v>0</v>
      </c>
      <c r="C84" s="27">
        <f>INDEX('Eva. classe'!AG67:BJ67,R24)</f>
        <v>0</v>
      </c>
      <c r="D84" s="27">
        <f>INDEX('Eva. classe'!BK67:CN67,R24)</f>
        <v>0</v>
      </c>
      <c r="E84" s="13"/>
      <c r="F84" s="14">
        <f t="shared" si="8"/>
        <v>0</v>
      </c>
      <c r="G84" s="14">
        <f t="shared" si="9"/>
        <v>0</v>
      </c>
      <c r="H84" s="14">
        <f t="shared" si="10"/>
        <v>1</v>
      </c>
      <c r="I84" s="14">
        <f t="shared" si="11"/>
        <v>0</v>
      </c>
      <c r="J84" s="23" t="str">
        <f>'Eva. classe'!B67</f>
        <v>Utiliser la technique de la multiplication.</v>
      </c>
      <c r="K84" s="23"/>
      <c r="L84" s="23"/>
      <c r="M84" s="23"/>
      <c r="N84" s="23"/>
      <c r="O84" s="23"/>
      <c r="P84" s="23"/>
      <c r="Q84" s="23"/>
      <c r="R84" s="23"/>
      <c r="S84" s="23"/>
      <c r="T84" s="23"/>
      <c r="U84" s="23"/>
      <c r="V84" s="23"/>
      <c r="W84" s="31"/>
      <c r="X84" s="31"/>
      <c r="Y84" s="31"/>
    </row>
    <row r="85" spans="1:25" ht="15.75" hidden="1" customHeight="1" x14ac:dyDescent="0.2">
      <c r="A85" s="10">
        <f>'Eva. classe'!A68</f>
        <v>40</v>
      </c>
      <c r="B85" s="27">
        <f>INDEX('Eva. classe'!C68:AF68,R24)</f>
        <v>0</v>
      </c>
      <c r="C85" s="27">
        <f>INDEX('Eva. classe'!AG68:BJ68,R24)</f>
        <v>0</v>
      </c>
      <c r="D85" s="27">
        <f>INDEX('Eva. classe'!BK68:CN68,R24)</f>
        <v>0</v>
      </c>
      <c r="E85" s="13"/>
      <c r="F85" s="14">
        <f t="shared" si="8"/>
        <v>0</v>
      </c>
      <c r="G85" s="14">
        <f t="shared" si="9"/>
        <v>0</v>
      </c>
      <c r="H85" s="14">
        <f t="shared" si="10"/>
        <v>1</v>
      </c>
      <c r="I85" s="14">
        <f t="shared" si="11"/>
        <v>0</v>
      </c>
      <c r="J85" s="23" t="str">
        <f>'Eva. classe'!B68</f>
        <v>Utiliser la technique de la division.</v>
      </c>
      <c r="K85" s="23"/>
      <c r="L85" s="23"/>
      <c r="M85" s="23"/>
      <c r="N85" s="23"/>
      <c r="O85" s="23"/>
      <c r="P85" s="23"/>
      <c r="Q85" s="23"/>
      <c r="R85" s="23"/>
      <c r="S85" s="23"/>
      <c r="T85" s="23"/>
      <c r="U85" s="23"/>
      <c r="V85" s="23"/>
      <c r="W85" s="31"/>
      <c r="X85" s="31"/>
      <c r="Y85" s="31"/>
    </row>
    <row r="86" spans="1:25" ht="15.75" hidden="1" customHeight="1" x14ac:dyDescent="0.2">
      <c r="A86" s="10">
        <f>'Eva. classe'!A69</f>
        <v>41</v>
      </c>
      <c r="B86" s="27">
        <f>INDEX('Eva. classe'!C69:AF69,R24)</f>
        <v>0</v>
      </c>
      <c r="C86" s="27">
        <f>INDEX('Eva. classe'!AG69:BJ69,R24)</f>
        <v>0</v>
      </c>
      <c r="D86" s="27">
        <f>INDEX('Eva. classe'!BK69:CN69,R24)</f>
        <v>0</v>
      </c>
      <c r="E86" s="13"/>
      <c r="F86" s="14">
        <f t="shared" si="8"/>
        <v>0</v>
      </c>
      <c r="G86" s="14">
        <f t="shared" si="9"/>
        <v>0</v>
      </c>
      <c r="H86" s="14">
        <f t="shared" si="10"/>
        <v>1</v>
      </c>
      <c r="I86" s="14">
        <f t="shared" si="11"/>
        <v>0</v>
      </c>
      <c r="J86" s="23" t="str">
        <f>'Eva. classe'!B69</f>
        <v>Utiliser la calculatrice à bon escient.</v>
      </c>
      <c r="K86" s="23"/>
      <c r="L86" s="23"/>
      <c r="M86" s="23"/>
      <c r="N86" s="23"/>
      <c r="O86" s="23"/>
      <c r="P86" s="23"/>
      <c r="Q86" s="23"/>
      <c r="R86" s="23"/>
      <c r="S86" s="23"/>
      <c r="T86" s="23"/>
      <c r="U86" s="23"/>
      <c r="V86" s="23"/>
      <c r="W86" s="31"/>
      <c r="X86" s="31"/>
      <c r="Y86" s="31"/>
    </row>
    <row r="87" spans="1:25" ht="15.75" hidden="1" customHeight="1" x14ac:dyDescent="0.2">
      <c r="A87" s="10"/>
      <c r="B87" s="13"/>
      <c r="C87" s="13"/>
      <c r="D87" s="13"/>
      <c r="E87" s="13"/>
      <c r="F87" s="14"/>
      <c r="G87" s="14"/>
      <c r="H87" s="14"/>
      <c r="I87" s="14"/>
      <c r="J87" s="23"/>
      <c r="K87" s="23"/>
      <c r="L87" s="23"/>
      <c r="M87" s="23"/>
      <c r="N87" s="23"/>
      <c r="O87" s="23"/>
      <c r="P87" s="23"/>
      <c r="Q87" s="23"/>
      <c r="R87" s="23"/>
      <c r="S87" s="23"/>
      <c r="T87" s="23"/>
      <c r="U87" s="23"/>
      <c r="V87" s="23"/>
      <c r="W87" s="31"/>
      <c r="X87" s="31"/>
      <c r="Y87" s="31"/>
    </row>
    <row r="88" spans="1:25" ht="15.75" hidden="1" customHeight="1" x14ac:dyDescent="0.2">
      <c r="A88" s="10"/>
      <c r="B88" s="13"/>
      <c r="C88" s="13"/>
      <c r="D88" s="13"/>
      <c r="E88" s="13"/>
      <c r="F88" s="14"/>
      <c r="G88" s="14"/>
      <c r="H88" s="14"/>
      <c r="I88" s="30"/>
      <c r="J88" s="33" t="str">
        <f>'Eva. classe'!B80</f>
        <v>3. ESPACE ET GÉOMÉTRIE</v>
      </c>
      <c r="K88" s="32"/>
      <c r="L88" s="32"/>
      <c r="M88" s="32"/>
      <c r="N88" s="23"/>
      <c r="O88" s="23"/>
      <c r="P88" s="23"/>
      <c r="Q88" s="23"/>
      <c r="R88" s="23"/>
      <c r="S88" s="23"/>
      <c r="T88" s="23"/>
      <c r="U88" s="23"/>
      <c r="V88" s="23"/>
    </row>
    <row r="89" spans="1:25" ht="15.6" hidden="1" customHeight="1" x14ac:dyDescent="0.2">
      <c r="A89" s="10">
        <f>'Eva. classe'!A81</f>
        <v>42</v>
      </c>
      <c r="B89" s="27">
        <f>INDEX('Eva. classe'!C81:AF81,R24)</f>
        <v>0</v>
      </c>
      <c r="C89" s="27">
        <f>INDEX('Eva. classe'!AG81:BJ81,R24)</f>
        <v>0</v>
      </c>
      <c r="D89" s="27">
        <f>INDEX('Eva. classe'!BK81:CN81,R24)</f>
        <v>0</v>
      </c>
      <c r="E89" s="13"/>
      <c r="F89" s="14">
        <f t="shared" si="8"/>
        <v>0</v>
      </c>
      <c r="G89" s="14">
        <f t="shared" si="9"/>
        <v>0</v>
      </c>
      <c r="H89" s="14">
        <f t="shared" si="10"/>
        <v>1</v>
      </c>
      <c r="I89" s="14">
        <f t="shared" si="11"/>
        <v>0</v>
      </c>
      <c r="J89" s="636" t="str">
        <f>'Eva. classe'!B81</f>
        <v>Reconnaître des droites perpendiculaires.</v>
      </c>
      <c r="K89" s="636"/>
      <c r="L89" s="636"/>
      <c r="M89" s="636"/>
      <c r="N89" s="636"/>
      <c r="O89" s="636"/>
      <c r="P89" s="636"/>
      <c r="Q89" s="636"/>
      <c r="R89" s="636"/>
      <c r="S89" s="636"/>
      <c r="T89" s="636"/>
      <c r="U89" s="35"/>
      <c r="V89" s="35"/>
      <c r="W89" s="31"/>
      <c r="X89" s="31"/>
      <c r="Y89" s="31"/>
    </row>
    <row r="90" spans="1:25" ht="15.75" hidden="1" customHeight="1" x14ac:dyDescent="0.2">
      <c r="A90" s="10">
        <f>'Eva. classe'!A82</f>
        <v>43</v>
      </c>
      <c r="B90" s="27">
        <f>INDEX('Eva. classe'!C82:AF82,R24)</f>
        <v>0</v>
      </c>
      <c r="C90" s="27">
        <f>INDEX('Eva. classe'!AG82:BJ82,R24)</f>
        <v>0</v>
      </c>
      <c r="D90" s="27">
        <f>INDEX('Eva. classe'!BK82:CN82,R24)</f>
        <v>0</v>
      </c>
      <c r="E90" s="13"/>
      <c r="F90" s="14">
        <f t="shared" si="8"/>
        <v>0</v>
      </c>
      <c r="G90" s="14">
        <f t="shared" si="9"/>
        <v>0</v>
      </c>
      <c r="H90" s="14">
        <f t="shared" si="10"/>
        <v>1</v>
      </c>
      <c r="I90" s="14">
        <f t="shared" si="11"/>
        <v>0</v>
      </c>
      <c r="J90" s="636" t="str">
        <f>'Eva. classe'!B82</f>
        <v>Reconnaître, décrire et nommer, des figures planes (carré, rectangle, losange, triangle et triangles particuliers, cercle) et des solides (cube, pavé, cylindre, prisme).</v>
      </c>
      <c r="K90" s="636"/>
      <c r="L90" s="636"/>
      <c r="M90" s="636"/>
      <c r="N90" s="636"/>
      <c r="O90" s="636"/>
      <c r="P90" s="636"/>
      <c r="Q90" s="636"/>
      <c r="R90" s="636"/>
      <c r="S90" s="636"/>
      <c r="T90" s="636"/>
      <c r="U90" s="35"/>
      <c r="V90" s="35"/>
      <c r="W90" s="31"/>
      <c r="X90" s="31"/>
      <c r="Y90" s="31"/>
    </row>
    <row r="91" spans="1:25" ht="15.75" hidden="1" customHeight="1" x14ac:dyDescent="0.2">
      <c r="A91" s="10">
        <f>'Eva. classe'!A83</f>
        <v>44</v>
      </c>
      <c r="B91" s="27">
        <f>INDEX('Eva. classe'!C83:AF83,R24)</f>
        <v>0</v>
      </c>
      <c r="C91" s="27">
        <f>INDEX('Eva. classe'!AG83:BJ83,R24)</f>
        <v>0</v>
      </c>
      <c r="D91" s="27">
        <f>INDEX('Eva. classe'!BK83:CN83,R24)</f>
        <v>0</v>
      </c>
      <c r="E91" s="13"/>
      <c r="F91" s="14">
        <f t="shared" si="8"/>
        <v>0</v>
      </c>
      <c r="G91" s="14">
        <f t="shared" si="9"/>
        <v>0</v>
      </c>
      <c r="H91" s="14">
        <f t="shared" si="10"/>
        <v>1</v>
      </c>
      <c r="I91" s="14">
        <f t="shared" si="11"/>
        <v>0</v>
      </c>
      <c r="J91" s="23" t="str">
        <f>'Eva. classe'!B83</f>
        <v>Tracer des droites perpendiculaires.</v>
      </c>
      <c r="K91" s="23"/>
      <c r="L91" s="23"/>
      <c r="M91" s="23"/>
      <c r="N91" s="23"/>
      <c r="O91" s="23"/>
      <c r="P91" s="23"/>
      <c r="Q91" s="23"/>
      <c r="R91" s="23"/>
      <c r="S91" s="23"/>
      <c r="T91" s="23"/>
      <c r="U91" s="23"/>
      <c r="V91" s="23"/>
      <c r="W91" s="31"/>
      <c r="X91" s="31"/>
      <c r="Y91" s="31"/>
    </row>
    <row r="92" spans="1:25" ht="15.75" hidden="1" customHeight="1" x14ac:dyDescent="0.2">
      <c r="A92" s="10">
        <f>'Eva. classe'!A84</f>
        <v>45</v>
      </c>
      <c r="B92" s="27">
        <f>INDEX('Eva. classe'!C84:AF84,R24)</f>
        <v>0</v>
      </c>
      <c r="C92" s="27">
        <f>INDEX('Eva. classe'!AG84:BJ84,R24)</f>
        <v>0</v>
      </c>
      <c r="D92" s="27">
        <f>INDEX('Eva. classe'!BK84:CN84,R24)</f>
        <v>0</v>
      </c>
      <c r="E92" s="13"/>
      <c r="F92" s="14">
        <f t="shared" si="8"/>
        <v>0</v>
      </c>
      <c r="G92" s="14">
        <f t="shared" si="9"/>
        <v>0</v>
      </c>
      <c r="H92" s="14">
        <f t="shared" si="10"/>
        <v>1</v>
      </c>
      <c r="I92" s="14">
        <f t="shared" si="11"/>
        <v>0</v>
      </c>
      <c r="J92" s="636" t="str">
        <f>'Eva. classe'!B84</f>
        <v>Utiliser à bon escient le vocabulaire des propriétés, figures et solides vus en classe(côté, angle, diagonale, axe de symétrie, centre, rayon, diamètre, arête, face.</v>
      </c>
      <c r="K92" s="636"/>
      <c r="L92" s="636"/>
      <c r="M92" s="636"/>
      <c r="N92" s="636"/>
      <c r="O92" s="636"/>
      <c r="P92" s="636"/>
      <c r="Q92" s="636"/>
      <c r="R92" s="636"/>
      <c r="S92" s="636"/>
      <c r="T92" s="636"/>
      <c r="U92" s="636"/>
      <c r="V92" s="29"/>
      <c r="W92" s="31"/>
      <c r="X92" s="31"/>
      <c r="Y92" s="31"/>
    </row>
    <row r="93" spans="1:25" ht="15.6" hidden="1" customHeight="1" x14ac:dyDescent="0.2">
      <c r="A93" s="10"/>
      <c r="B93" s="13"/>
      <c r="C93" s="13"/>
      <c r="D93" s="13"/>
      <c r="E93" s="13"/>
      <c r="F93" s="14"/>
      <c r="G93" s="14"/>
      <c r="H93" s="14"/>
      <c r="I93" s="14"/>
      <c r="J93" s="636"/>
      <c r="K93" s="636"/>
      <c r="L93" s="636"/>
      <c r="M93" s="636"/>
      <c r="N93" s="636"/>
      <c r="O93" s="636"/>
      <c r="P93" s="636"/>
      <c r="Q93" s="636"/>
      <c r="R93" s="636"/>
      <c r="S93" s="636"/>
      <c r="T93" s="636"/>
      <c r="U93" s="636"/>
      <c r="V93" s="36"/>
      <c r="W93" s="31"/>
      <c r="X93" s="31"/>
      <c r="Y93" s="31"/>
    </row>
    <row r="94" spans="1:25" ht="15.6" hidden="1" customHeight="1" x14ac:dyDescent="0.2">
      <c r="A94" s="10"/>
      <c r="B94" s="13"/>
      <c r="C94" s="13"/>
      <c r="D94" s="13"/>
      <c r="E94" s="13"/>
      <c r="F94" s="14"/>
      <c r="G94" s="14"/>
      <c r="H94" s="14"/>
      <c r="I94" s="14"/>
      <c r="J94" s="33" t="str">
        <f>'Eva. classe'!B70</f>
        <v>2. GRANDEURS ET MESURES</v>
      </c>
      <c r="K94" s="35"/>
      <c r="L94" s="35"/>
      <c r="M94" s="35"/>
      <c r="N94" s="35"/>
      <c r="O94" s="35"/>
      <c r="P94" s="35"/>
      <c r="Q94" s="35"/>
      <c r="R94" s="35"/>
      <c r="S94" s="35"/>
      <c r="T94" s="35"/>
      <c r="U94" s="35"/>
      <c r="V94" s="36"/>
      <c r="W94" s="31"/>
      <c r="X94" s="31"/>
      <c r="Y94" s="31"/>
    </row>
    <row r="95" spans="1:25" ht="15.75" hidden="1" customHeight="1" x14ac:dyDescent="0.2">
      <c r="A95" s="10">
        <f>'Eva. classe'!A71</f>
        <v>46</v>
      </c>
      <c r="B95" s="27">
        <f>INDEX('Eva. classe'!C71:AF71,R24)</f>
        <v>0</v>
      </c>
      <c r="C95" s="27">
        <f>INDEX('Eva. classe'!AG71:BJ71,R24)</f>
        <v>0</v>
      </c>
      <c r="D95" s="27">
        <f>INDEX('Eva. classe'!BK71:CN71,R24)</f>
        <v>0</v>
      </c>
      <c r="E95" s="13"/>
      <c r="F95" s="14">
        <f t="shared" ref="F95:F161" si="12">MIN(COUNTIF(D95,2)+COUNTIF(D95,1)+COUNTIF(C95,2)+COUNTIF(C95,1)+COUNTIF(B95,2)+COUNTIF(B95,1),1)</f>
        <v>0</v>
      </c>
      <c r="G95" s="14">
        <f t="shared" ref="G95:G161" si="13">IF(OR(D95=3,D95=4),0,F95)</f>
        <v>0</v>
      </c>
      <c r="H95" s="14">
        <f t="shared" ref="H95:H161" si="14">IF(OR(C95=3,C95=4),0,1)</f>
        <v>1</v>
      </c>
      <c r="I95" s="14">
        <f t="shared" ref="I95:I161" si="15">IF(OR(D95=2,D95=1),1,G95*H95)</f>
        <v>0</v>
      </c>
      <c r="J95" s="23" t="str">
        <f>'Eva. classe'!B71</f>
        <v>Connaître et utiliser les unités de mesure vues en classe.</v>
      </c>
      <c r="K95" s="23"/>
      <c r="L95" s="23"/>
      <c r="M95" s="23"/>
      <c r="N95" s="23"/>
      <c r="O95" s="23"/>
      <c r="P95" s="23"/>
      <c r="Q95" s="23"/>
      <c r="R95" s="23"/>
      <c r="S95" s="23"/>
      <c r="T95" s="23"/>
      <c r="U95" s="23"/>
      <c r="V95" s="23"/>
    </row>
    <row r="96" spans="1:25" ht="15.75" hidden="1" customHeight="1" x14ac:dyDescent="0.2">
      <c r="A96" s="10">
        <f>'Eva. classe'!A72</f>
        <v>47</v>
      </c>
      <c r="B96" s="27">
        <f>INDEX('Eva. classe'!C72:AF72,R24)</f>
        <v>0</v>
      </c>
      <c r="C96" s="27">
        <f>INDEX('Eva. classe'!AG72:BJ72,R24)</f>
        <v>0</v>
      </c>
      <c r="D96" s="27">
        <f>INDEX('Eva. classe'!BK72:CN72,R24)</f>
        <v>0</v>
      </c>
      <c r="E96" s="13"/>
      <c r="F96" s="14">
        <f t="shared" si="12"/>
        <v>0</v>
      </c>
      <c r="G96" s="14">
        <f t="shared" si="13"/>
        <v>0</v>
      </c>
      <c r="H96" s="14">
        <f t="shared" si="14"/>
        <v>1</v>
      </c>
      <c r="I96" s="14">
        <f t="shared" si="15"/>
        <v>0</v>
      </c>
      <c r="J96" s="23" t="str">
        <f>'Eva. classe'!B72</f>
        <v>Comparer et reproduire des angles.</v>
      </c>
      <c r="K96" s="23"/>
      <c r="L96" s="23"/>
      <c r="M96" s="23"/>
      <c r="N96" s="23"/>
      <c r="O96" s="23"/>
      <c r="P96" s="23"/>
      <c r="Q96" s="23"/>
      <c r="R96" s="23"/>
      <c r="S96" s="23"/>
      <c r="T96" s="23"/>
      <c r="U96" s="23"/>
      <c r="V96" s="23"/>
    </row>
    <row r="97" spans="1:25" ht="15.75" hidden="1" customHeight="1" x14ac:dyDescent="0.2">
      <c r="A97" s="10">
        <f>'Eva. classe'!A73</f>
        <v>48</v>
      </c>
      <c r="B97" s="27">
        <f>INDEX('Eva. classe'!C73:AF73,R24)</f>
        <v>0</v>
      </c>
      <c r="C97" s="27">
        <f>INDEX('Eva. classe'!AG73:BJ73,R24)</f>
        <v>0</v>
      </c>
      <c r="D97" s="27">
        <f>INDEX('Eva. classe'!BK73:CN73,R24)</f>
        <v>0</v>
      </c>
      <c r="E97" s="13"/>
      <c r="F97" s="14">
        <f t="shared" si="12"/>
        <v>0</v>
      </c>
      <c r="G97" s="14">
        <f t="shared" si="13"/>
        <v>0</v>
      </c>
      <c r="H97" s="14">
        <f t="shared" si="14"/>
        <v>1</v>
      </c>
      <c r="I97" s="14">
        <f t="shared" si="15"/>
        <v>0</v>
      </c>
      <c r="J97" s="23" t="str">
        <f>'Eva. classe'!B73</f>
        <v>Résoudre des problèmes en mobilisant ses connaissances relatives aux grandeurs et à leurs mesures.</v>
      </c>
      <c r="K97" s="23"/>
      <c r="L97" s="23"/>
      <c r="M97" s="23"/>
      <c r="N97" s="23"/>
      <c r="O97" s="23"/>
      <c r="P97" s="23"/>
      <c r="Q97" s="23"/>
      <c r="R97" s="23"/>
      <c r="S97" s="23"/>
      <c r="T97" s="23"/>
      <c r="U97" s="23"/>
      <c r="V97" s="23"/>
    </row>
    <row r="98" spans="1:25" ht="15.75" hidden="1" customHeight="1" x14ac:dyDescent="0.2">
      <c r="A98" s="10">
        <f>'Eva. classe'!A75</f>
        <v>49</v>
      </c>
      <c r="B98" s="27">
        <f>INDEX('Eva. classe'!C75:AF75,R24)</f>
        <v>0</v>
      </c>
      <c r="C98" s="27">
        <f>INDEX('Eva. classe'!AG75:BJ75,R24)</f>
        <v>0</v>
      </c>
      <c r="D98" s="27">
        <f>INDEX('Eva. classe'!BK75:CN75,R24)</f>
        <v>0</v>
      </c>
      <c r="E98" s="13"/>
      <c r="F98" s="14">
        <f t="shared" si="12"/>
        <v>0</v>
      </c>
      <c r="G98" s="14">
        <f t="shared" si="13"/>
        <v>0</v>
      </c>
      <c r="H98" s="14">
        <f t="shared" si="14"/>
        <v>1</v>
      </c>
      <c r="I98" s="14">
        <f t="shared" si="15"/>
        <v>0</v>
      </c>
      <c r="J98" s="23" t="str">
        <f>'Eva. classe'!B75</f>
        <v>Résoudre des problèmes relevant des quatre opérations.</v>
      </c>
      <c r="K98" s="23"/>
      <c r="L98" s="23"/>
      <c r="M98" s="23"/>
      <c r="N98" s="23"/>
      <c r="O98" s="23"/>
      <c r="P98" s="23"/>
      <c r="Q98" s="23"/>
      <c r="R98" s="23"/>
      <c r="S98" s="23"/>
      <c r="T98" s="23"/>
      <c r="U98" s="23"/>
      <c r="V98" s="23"/>
      <c r="W98" s="24"/>
      <c r="X98" s="24"/>
      <c r="Y98" s="24"/>
    </row>
    <row r="99" spans="1:25" ht="15.75" hidden="1" customHeight="1" x14ac:dyDescent="0.2">
      <c r="A99" s="10">
        <f>'Eva. classe'!A76</f>
        <v>50</v>
      </c>
      <c r="B99" s="27">
        <f>INDEX('Eva. classe'!C76:AF76,R24)</f>
        <v>0</v>
      </c>
      <c r="C99" s="27">
        <f>INDEX('Eva. classe'!AG76:BJ76,R24)</f>
        <v>0</v>
      </c>
      <c r="D99" s="27">
        <f>INDEX('Eva. classe'!BK76:CN76,R24)</f>
        <v>0</v>
      </c>
      <c r="E99" s="13"/>
      <c r="F99" s="14">
        <f>MIN(COUNTIF(D99,2)+COUNTIF(D99,1)+COUNTIF(C99,2)+COUNTIF(C99,1)+COUNTIF(B99,2)+COUNTIF(B99,1),1)</f>
        <v>0</v>
      </c>
      <c r="G99" s="14">
        <f>IF(OR(D99=3,D99=4),0,F99)</f>
        <v>0</v>
      </c>
      <c r="H99" s="14">
        <f>IF(OR(C99=3,C99=4),0,1)</f>
        <v>1</v>
      </c>
      <c r="I99" s="14">
        <f>IF(OR(D99=2,D99=1),1,G99*H99)</f>
        <v>0</v>
      </c>
      <c r="J99" s="23" t="str">
        <f>'Eva. classe'!B76</f>
        <v>Résoudre des problèmes relevant de la proportionnalité.</v>
      </c>
      <c r="K99" s="23"/>
      <c r="L99" s="23"/>
      <c r="M99" s="23"/>
      <c r="N99" s="23"/>
      <c r="O99" s="23"/>
      <c r="P99" s="23"/>
      <c r="Q99" s="23"/>
      <c r="R99" s="23"/>
      <c r="S99" s="23"/>
      <c r="T99" s="23"/>
      <c r="U99" s="23"/>
      <c r="V99" s="23"/>
      <c r="W99" s="24"/>
      <c r="X99" s="24"/>
      <c r="Y99" s="24"/>
    </row>
    <row r="100" spans="1:25" ht="15.75" hidden="1" customHeight="1" x14ac:dyDescent="0.2">
      <c r="A100" s="10">
        <f>'Eva. classe'!A77</f>
        <v>51</v>
      </c>
      <c r="B100" s="27">
        <f>INDEX('Eva. classe'!C77:AF77,R24)</f>
        <v>0</v>
      </c>
      <c r="C100" s="27">
        <f>INDEX('Eva. classe'!AG77:BJ77,R24)</f>
        <v>0</v>
      </c>
      <c r="D100" s="27">
        <f>INDEX('Eva. classe'!BK77:CN77,R24)</f>
        <v>0</v>
      </c>
      <c r="E100" s="13"/>
      <c r="F100" s="14">
        <f>MIN(COUNTIF(D100,2)+COUNTIF(D100,1)+COUNTIF(C100,2)+COUNTIF(C100,1)+COUNTIF(B100,2)+COUNTIF(B100,1),1)</f>
        <v>0</v>
      </c>
      <c r="G100" s="14">
        <f>IF(OR(D100=3,D100=4),0,F100)</f>
        <v>0</v>
      </c>
      <c r="H100" s="14">
        <f>IF(OR(C100=3,C100=4),0,1)</f>
        <v>1</v>
      </c>
      <c r="I100" s="14">
        <f>IF(OR(D100=2,D100=1),1,G100*H100)</f>
        <v>0</v>
      </c>
      <c r="J100" s="23" t="str">
        <f>'Eva. classe'!B77</f>
        <v>Mesure du temps: l'heure, les durées</v>
      </c>
      <c r="K100" s="23"/>
      <c r="L100" s="23"/>
      <c r="M100" s="23"/>
      <c r="N100" s="23"/>
      <c r="O100" s="23"/>
      <c r="P100" s="23"/>
      <c r="Q100" s="23"/>
      <c r="R100" s="23"/>
      <c r="S100" s="23"/>
      <c r="T100" s="23"/>
      <c r="U100" s="23"/>
      <c r="V100" s="23"/>
    </row>
    <row r="101" spans="1:25" ht="15.75" hidden="1" customHeight="1" x14ac:dyDescent="0.2">
      <c r="A101" s="10">
        <f>'Eva. classe'!A78</f>
        <v>52</v>
      </c>
      <c r="B101" s="27">
        <f>INDEX('Eva. classe'!C78:AF78,R24)</f>
        <v>0</v>
      </c>
      <c r="C101" s="27">
        <f>INDEX('Eva. classe'!AG78:BJ78,R24)</f>
        <v>0</v>
      </c>
      <c r="D101" s="27">
        <f>INDEX('Eva. classe'!BK78:CN78,R24)</f>
        <v>0</v>
      </c>
      <c r="E101" s="13"/>
      <c r="F101" s="14">
        <f t="shared" si="12"/>
        <v>0</v>
      </c>
      <c r="G101" s="14">
        <f t="shared" si="13"/>
        <v>0</v>
      </c>
      <c r="H101" s="14">
        <f t="shared" si="14"/>
        <v>1</v>
      </c>
      <c r="I101" s="14">
        <f t="shared" si="15"/>
        <v>0</v>
      </c>
      <c r="J101" s="23" t="str">
        <f>'Eva. classe'!B78</f>
        <v>Élaborer un raisonnement et présenter sa démarche pour justifier le résultat.</v>
      </c>
      <c r="K101" s="23"/>
      <c r="L101" s="23"/>
      <c r="M101" s="23"/>
      <c r="N101" s="23"/>
      <c r="O101" s="23"/>
      <c r="P101" s="23"/>
      <c r="Q101" s="23"/>
      <c r="R101" s="23"/>
      <c r="S101" s="23"/>
      <c r="T101" s="23"/>
      <c r="U101" s="23"/>
      <c r="V101" s="23"/>
    </row>
    <row r="102" spans="1:25" ht="15.75" hidden="1" customHeight="1" x14ac:dyDescent="0.2">
      <c r="A102" s="10">
        <f>'Eva. classe'!A79</f>
        <v>53</v>
      </c>
      <c r="B102" s="27">
        <f>INDEX('Eva. classe'!C79:AF79,R24)</f>
        <v>0</v>
      </c>
      <c r="C102" s="27">
        <f>INDEX('Eva. classe'!AG79:BJ79,R24)</f>
        <v>0</v>
      </c>
      <c r="D102" s="27">
        <f>INDEX('Eva. classe'!BK79:CN79,R24)</f>
        <v>0</v>
      </c>
      <c r="E102" s="13"/>
      <c r="F102" s="14">
        <f t="shared" si="12"/>
        <v>0</v>
      </c>
      <c r="G102" s="14">
        <f t="shared" si="13"/>
        <v>0</v>
      </c>
      <c r="H102" s="14">
        <f t="shared" si="14"/>
        <v>1</v>
      </c>
      <c r="I102" s="14">
        <f t="shared" si="15"/>
        <v>0</v>
      </c>
      <c r="J102" s="23" t="str">
        <f>'Eva. classe'!B79</f>
        <v>Lire et interpréter un tableau ou un graphique.</v>
      </c>
      <c r="K102" s="23"/>
      <c r="L102" s="23"/>
      <c r="M102" s="23"/>
      <c r="N102" s="23"/>
      <c r="O102" s="23"/>
      <c r="P102" s="23"/>
      <c r="Q102" s="23"/>
      <c r="R102" s="23"/>
      <c r="S102" s="23"/>
      <c r="T102" s="23"/>
      <c r="U102" s="23"/>
      <c r="V102" s="23"/>
      <c r="W102" s="24"/>
      <c r="X102" s="24"/>
      <c r="Y102" s="24"/>
    </row>
    <row r="103" spans="1:25" ht="9.75" hidden="1" customHeight="1" x14ac:dyDescent="0.2">
      <c r="A103" s="10"/>
      <c r="B103" s="13"/>
      <c r="C103" s="13"/>
      <c r="D103" s="13"/>
      <c r="E103" s="13"/>
      <c r="F103" s="14"/>
      <c r="G103" s="14"/>
      <c r="H103" s="14"/>
      <c r="I103" s="14"/>
      <c r="J103" s="23"/>
      <c r="K103" s="23"/>
      <c r="L103" s="23"/>
      <c r="M103" s="23"/>
      <c r="N103" s="23"/>
      <c r="O103" s="23"/>
      <c r="P103" s="23"/>
      <c r="Q103" s="23"/>
      <c r="R103" s="23"/>
      <c r="S103" s="23"/>
      <c r="T103" s="23"/>
      <c r="U103" s="23"/>
      <c r="V103" s="23"/>
      <c r="W103" s="24"/>
      <c r="X103" s="24"/>
      <c r="Y103" s="24"/>
    </row>
    <row r="104" spans="1:25" ht="15.75" hidden="1" customHeight="1" x14ac:dyDescent="0.2">
      <c r="A104" s="37" t="str">
        <f>'Eva. classe'!B95</f>
        <v>►SCIENCES ET TECHNOLOGIE</v>
      </c>
      <c r="B104" s="38"/>
      <c r="C104" s="38"/>
      <c r="D104" s="38"/>
      <c r="E104" s="38"/>
      <c r="F104" s="38"/>
      <c r="G104" s="38"/>
      <c r="H104" s="38"/>
      <c r="I104" s="38"/>
      <c r="J104" s="38"/>
      <c r="K104" s="38"/>
      <c r="L104" s="38"/>
      <c r="M104" s="38"/>
      <c r="N104" s="38"/>
      <c r="O104" s="38"/>
      <c r="P104" s="38"/>
      <c r="Q104" s="38"/>
      <c r="R104" s="38"/>
      <c r="S104" s="38"/>
      <c r="T104" s="38"/>
      <c r="U104" s="38"/>
      <c r="V104" s="23"/>
      <c r="W104" s="24"/>
      <c r="X104" s="24"/>
      <c r="Y104" s="24"/>
    </row>
    <row r="105" spans="1:25" ht="15.75" hidden="1" customHeight="1" x14ac:dyDescent="0.2">
      <c r="A105" s="10">
        <f>'Eva. classe'!A96</f>
        <v>54</v>
      </c>
      <c r="B105" s="27">
        <f>INDEX('Eva. classe'!C96:AF96,R24)</f>
        <v>0</v>
      </c>
      <c r="C105" s="27">
        <f>INDEX('Eva. classe'!AG96:BJ96,R24)</f>
        <v>0</v>
      </c>
      <c r="D105" s="27">
        <f>INDEX('Eva. classe'!BK96:CN96,R24)</f>
        <v>0</v>
      </c>
      <c r="E105" s="13"/>
      <c r="F105" s="14">
        <f t="shared" si="12"/>
        <v>0</v>
      </c>
      <c r="G105" s="14">
        <f t="shared" si="13"/>
        <v>0</v>
      </c>
      <c r="H105" s="14">
        <f t="shared" si="14"/>
        <v>1</v>
      </c>
      <c r="I105" s="14">
        <f t="shared" si="15"/>
        <v>0</v>
      </c>
      <c r="J105" s="637" t="str">
        <f>'Eva. classe'!B96</f>
        <v>S'engager dans une démarche d'investigation(questionnement, expérimentation, observation, raisonnement), rendre compte des résultats, expliquer sa démarche.</v>
      </c>
      <c r="K105" s="637"/>
      <c r="L105" s="637"/>
      <c r="M105" s="637"/>
      <c r="N105" s="637"/>
      <c r="O105" s="637"/>
      <c r="P105" s="637"/>
      <c r="Q105" s="637"/>
      <c r="R105" s="637"/>
      <c r="S105" s="637"/>
      <c r="T105" s="637"/>
      <c r="U105" s="35"/>
      <c r="V105" s="35"/>
      <c r="W105" s="24"/>
      <c r="X105" s="24"/>
      <c r="Y105" s="24"/>
    </row>
    <row r="106" spans="1:25" ht="15.75" hidden="1" customHeight="1" x14ac:dyDescent="0.2">
      <c r="A106" s="10">
        <f>'Eva. classe'!A97</f>
        <v>55</v>
      </c>
      <c r="B106" s="27">
        <f>INDEX('Eva. classe'!C97:AF97,R24)</f>
        <v>0</v>
      </c>
      <c r="C106" s="27">
        <f>INDEX('Eva. classe'!AG97:BJ97,R24)</f>
        <v>0</v>
      </c>
      <c r="D106" s="27">
        <f>INDEX('Eva. classe'!BK97:CN97,R24)</f>
        <v>0</v>
      </c>
      <c r="E106" s="13"/>
      <c r="F106" s="14">
        <f t="shared" si="12"/>
        <v>0</v>
      </c>
      <c r="G106" s="14">
        <f t="shared" si="13"/>
        <v>0</v>
      </c>
      <c r="H106" s="14">
        <f t="shared" si="14"/>
        <v>1</v>
      </c>
      <c r="I106" s="14">
        <f t="shared" si="15"/>
        <v>0</v>
      </c>
      <c r="J106" s="23" t="str">
        <f>'Eva. classe'!B97</f>
        <v>Présenter ses travaux dans un écrit.</v>
      </c>
      <c r="K106" s="23"/>
      <c r="L106" s="23"/>
      <c r="M106" s="23"/>
      <c r="N106" s="23"/>
      <c r="O106" s="23"/>
      <c r="P106" s="23"/>
      <c r="Q106" s="23"/>
      <c r="R106" s="23"/>
      <c r="S106" s="23"/>
      <c r="T106" s="23"/>
      <c r="U106" s="23"/>
      <c r="V106" s="23"/>
      <c r="W106" s="24"/>
      <c r="X106" s="24"/>
      <c r="Y106" s="24"/>
    </row>
    <row r="107" spans="1:25" ht="15.75" hidden="1" customHeight="1" x14ac:dyDescent="0.2">
      <c r="A107" s="10">
        <f>'Eva. classe'!A98</f>
        <v>56</v>
      </c>
      <c r="B107" s="27">
        <f>INDEX('Eva. classe'!C98:AF98,R24)</f>
        <v>0</v>
      </c>
      <c r="C107" s="27">
        <f>INDEX('Eva. classe'!AG98:BJ98,R24)</f>
        <v>0</v>
      </c>
      <c r="D107" s="27">
        <f>INDEX('Eva. classe'!BK98:CN98,R24)</f>
        <v>0</v>
      </c>
      <c r="E107" s="13"/>
      <c r="F107" s="14">
        <f t="shared" si="12"/>
        <v>0</v>
      </c>
      <c r="G107" s="14">
        <f t="shared" si="13"/>
        <v>0</v>
      </c>
      <c r="H107" s="14">
        <f t="shared" si="14"/>
        <v>1</v>
      </c>
      <c r="I107" s="14">
        <f t="shared" si="15"/>
        <v>0</v>
      </c>
      <c r="J107" s="645" t="str">
        <f>'Eva. classe'!B98</f>
        <v xml:space="preserve">Maîtriser des connaissances scientifiques (le ciel et la Terre, l'énergie, l'unité et la diversité du vivant, le fonctionnement du corps humain et la santé, les êtres vivant dans leur environnement, les objets techniques). </v>
      </c>
      <c r="K107" s="645"/>
      <c r="L107" s="645"/>
      <c r="M107" s="645"/>
      <c r="N107" s="645"/>
      <c r="O107" s="645"/>
      <c r="P107" s="645"/>
      <c r="Q107" s="645"/>
      <c r="R107" s="645"/>
      <c r="S107" s="645"/>
      <c r="T107" s="645"/>
      <c r="U107" s="36"/>
      <c r="V107" s="36"/>
      <c r="W107" s="24"/>
      <c r="X107" s="24"/>
      <c r="Y107" s="24"/>
    </row>
    <row r="108" spans="1:25" ht="15.75" hidden="1" customHeight="1" x14ac:dyDescent="0.2">
      <c r="A108" s="10">
        <f>'Eva. classe'!A99</f>
        <v>57</v>
      </c>
      <c r="B108" s="27">
        <f>INDEX('Eva. classe'!C99:AF99,R24)</f>
        <v>0</v>
      </c>
      <c r="C108" s="27">
        <f>INDEX('Eva. classe'!AG99:BJ99,R24)</f>
        <v>0</v>
      </c>
      <c r="D108" s="27">
        <f>INDEX('Eva. classe'!BK99:CN99,R24)</f>
        <v>0</v>
      </c>
      <c r="E108" s="13"/>
      <c r="F108" s="14">
        <f t="shared" si="12"/>
        <v>0</v>
      </c>
      <c r="G108" s="14">
        <f t="shared" si="13"/>
        <v>0</v>
      </c>
      <c r="H108" s="14">
        <f t="shared" si="14"/>
        <v>1</v>
      </c>
      <c r="I108" s="14">
        <f t="shared" si="15"/>
        <v>0</v>
      </c>
      <c r="J108" s="23" t="str">
        <f>'Eva. classe'!B99</f>
        <v>Mobiliser des connaissances scientifiques dans différentes activités.</v>
      </c>
      <c r="K108" s="23"/>
      <c r="L108" s="23"/>
      <c r="M108" s="23"/>
      <c r="N108" s="23"/>
      <c r="O108" s="23"/>
      <c r="P108" s="23"/>
      <c r="Q108" s="23"/>
      <c r="R108" s="23"/>
      <c r="S108" s="23"/>
      <c r="T108" s="23"/>
      <c r="U108" s="23"/>
      <c r="V108" s="23"/>
    </row>
    <row r="109" spans="1:25" ht="12" hidden="1" customHeight="1" x14ac:dyDescent="0.2">
      <c r="A109" s="10"/>
      <c r="B109" s="13"/>
      <c r="C109" s="13"/>
      <c r="D109" s="13"/>
      <c r="E109" s="13"/>
      <c r="F109" s="14"/>
      <c r="G109" s="14"/>
      <c r="H109" s="14"/>
      <c r="I109" s="14"/>
      <c r="J109" s="23"/>
      <c r="K109" s="23"/>
      <c r="L109" s="23"/>
      <c r="M109" s="23"/>
      <c r="N109" s="23"/>
      <c r="O109" s="23"/>
      <c r="P109" s="23"/>
      <c r="Q109" s="23"/>
      <c r="R109" s="23"/>
      <c r="S109" s="23"/>
      <c r="T109" s="23"/>
      <c r="U109" s="23"/>
      <c r="V109" s="23"/>
    </row>
    <row r="110" spans="1:25" ht="15.75" hidden="1" customHeight="1" x14ac:dyDescent="0.2">
      <c r="A110" s="39" t="str">
        <f>'Eva. classe'!B100</f>
        <v>► LANGUE VIVANTE</v>
      </c>
      <c r="B110" s="40"/>
      <c r="C110" s="40"/>
      <c r="D110" s="40"/>
      <c r="E110" s="40"/>
      <c r="F110" s="40"/>
      <c r="G110" s="40"/>
      <c r="H110" s="40"/>
      <c r="I110" s="40"/>
      <c r="J110" s="40"/>
      <c r="K110" s="40"/>
      <c r="L110" s="40"/>
      <c r="M110" s="40"/>
      <c r="N110" s="40"/>
      <c r="O110" s="40"/>
      <c r="P110" s="40"/>
      <c r="Q110" s="40"/>
      <c r="R110" s="40"/>
      <c r="S110" s="40"/>
      <c r="T110" s="40"/>
      <c r="U110" s="40"/>
      <c r="V110" s="23"/>
      <c r="W110" s="24"/>
      <c r="X110" s="24"/>
      <c r="Y110" s="24"/>
    </row>
    <row r="111" spans="1:25" ht="15.75" hidden="1" customHeight="1" x14ac:dyDescent="0.2">
      <c r="A111" s="10">
        <f>'Eva. classe'!A102</f>
        <v>58</v>
      </c>
      <c r="B111" s="27">
        <f>INDEX('Eva. classe'!C102:AF102,R24)</f>
        <v>0</v>
      </c>
      <c r="C111" s="27">
        <f>INDEX('Eva. classe'!AG102:BJ102,R24)</f>
        <v>0</v>
      </c>
      <c r="D111" s="27">
        <f>INDEX('Eva. classe'!BK102:CN102,R24)</f>
        <v>0</v>
      </c>
      <c r="E111" s="13"/>
      <c r="F111" s="14">
        <f t="shared" si="12"/>
        <v>0</v>
      </c>
      <c r="G111" s="14">
        <f t="shared" si="13"/>
        <v>0</v>
      </c>
      <c r="H111" s="14">
        <f t="shared" si="14"/>
        <v>1</v>
      </c>
      <c r="I111" s="14">
        <f t="shared" si="15"/>
        <v>0</v>
      </c>
      <c r="J111" s="23" t="str">
        <f>'Eva. classe'!B102</f>
        <v>Communiquer, réagir et dialoguer avec les autres.</v>
      </c>
      <c r="K111" s="23"/>
      <c r="L111" s="23"/>
      <c r="M111" s="23"/>
      <c r="N111" s="23"/>
      <c r="O111" s="23"/>
      <c r="P111" s="23"/>
      <c r="Q111" s="23"/>
      <c r="R111" s="23"/>
      <c r="S111" s="23"/>
      <c r="T111" s="23"/>
      <c r="U111" s="23"/>
      <c r="V111" s="23"/>
      <c r="W111" s="24"/>
      <c r="X111" s="24"/>
      <c r="Y111" s="24"/>
    </row>
    <row r="112" spans="1:25" ht="15.75" hidden="1" customHeight="1" x14ac:dyDescent="0.2">
      <c r="A112" s="10">
        <f>'Eva. classe'!A103</f>
        <v>59</v>
      </c>
      <c r="B112" s="27">
        <f>INDEX('Eva. classe'!C103:AF103,R24)</f>
        <v>0</v>
      </c>
      <c r="C112" s="27">
        <f>INDEX('Eva. classe'!AG103:BJ103,R24)</f>
        <v>0</v>
      </c>
      <c r="D112" s="27">
        <f>INDEX('Eva. classe'!BK103:CN103,R24)</f>
        <v>0</v>
      </c>
      <c r="E112" s="13"/>
      <c r="F112" s="14">
        <f t="shared" si="12"/>
        <v>0</v>
      </c>
      <c r="G112" s="14">
        <f t="shared" si="13"/>
        <v>0</v>
      </c>
      <c r="H112" s="14">
        <f t="shared" si="14"/>
        <v>1</v>
      </c>
      <c r="I112" s="14">
        <f t="shared" si="15"/>
        <v>0</v>
      </c>
      <c r="J112" s="23" t="str">
        <f>'Eva. classe'!B103</f>
        <v>Écouter et comprendre un message oral.</v>
      </c>
      <c r="K112" s="23"/>
      <c r="L112" s="23"/>
      <c r="M112" s="23"/>
      <c r="N112" s="23"/>
      <c r="O112" s="23"/>
      <c r="P112" s="23"/>
      <c r="Q112" s="23"/>
      <c r="R112" s="23"/>
      <c r="S112" s="23"/>
      <c r="T112" s="23"/>
      <c r="U112" s="23"/>
      <c r="V112" s="23"/>
      <c r="W112" s="24"/>
      <c r="X112" s="24"/>
      <c r="Y112" s="24"/>
    </row>
    <row r="113" spans="1:37" ht="15.75" hidden="1" customHeight="1" x14ac:dyDescent="0.2">
      <c r="A113" s="10">
        <f>'Eva. classe'!A111</f>
        <v>61</v>
      </c>
      <c r="B113" s="27">
        <f>INDEX('Eva. classe'!C104:AF104,R24)</f>
        <v>0</v>
      </c>
      <c r="C113" s="27">
        <f>INDEX('Eva. classe'!AG104:BJ104,R24)</f>
        <v>0</v>
      </c>
      <c r="D113" s="27">
        <f>INDEX('Eva. classe'!BK104:CN104,R24)</f>
        <v>0</v>
      </c>
      <c r="E113" s="13"/>
      <c r="F113" s="14">
        <f t="shared" si="12"/>
        <v>0</v>
      </c>
      <c r="G113" s="14">
        <f t="shared" si="13"/>
        <v>0</v>
      </c>
      <c r="H113" s="14">
        <f t="shared" si="14"/>
        <v>1</v>
      </c>
      <c r="I113" s="14">
        <f t="shared" si="15"/>
        <v>0</v>
      </c>
      <c r="J113" s="23" t="str">
        <f>'Eva. classe'!B104</f>
        <v>Parler de manière continue.</v>
      </c>
      <c r="K113" s="23"/>
      <c r="L113" s="23"/>
      <c r="M113" s="23"/>
      <c r="N113" s="23"/>
      <c r="O113" s="23"/>
      <c r="P113" s="23"/>
      <c r="Q113" s="23"/>
      <c r="R113" s="23"/>
      <c r="S113" s="23"/>
      <c r="T113" s="23"/>
      <c r="U113" s="23"/>
      <c r="V113" s="23"/>
      <c r="W113" s="24"/>
      <c r="X113" s="24"/>
      <c r="Y113" s="24"/>
    </row>
    <row r="114" spans="1:37" ht="15.75" hidden="1" customHeight="1" x14ac:dyDescent="0.2">
      <c r="A114" s="10">
        <f>'Eva. classe'!A108</f>
        <v>62</v>
      </c>
      <c r="B114" s="27">
        <f>INDEX('Eva. classe'!C108:AF108,R24)</f>
        <v>0</v>
      </c>
      <c r="C114" s="27">
        <f>INDEX('Eva. classe'!AG108:BJ108,R24)</f>
        <v>0</v>
      </c>
      <c r="D114" s="27">
        <f>INDEX('Eva. classe'!BK108:CN108,R24)</f>
        <v>0</v>
      </c>
      <c r="E114" s="13"/>
      <c r="F114" s="14">
        <f t="shared" si="12"/>
        <v>0</v>
      </c>
      <c r="G114" s="14">
        <f t="shared" si="13"/>
        <v>0</v>
      </c>
      <c r="H114" s="14">
        <f t="shared" si="14"/>
        <v>1</v>
      </c>
      <c r="I114" s="14">
        <f t="shared" si="15"/>
        <v>0</v>
      </c>
      <c r="J114" s="23" t="str">
        <f>'Eva. classe'!B108</f>
        <v>Lire et comprendre un texte court et très simple.</v>
      </c>
      <c r="K114" s="23"/>
      <c r="L114" s="23"/>
      <c r="M114" s="23"/>
      <c r="N114" s="23"/>
      <c r="O114" s="23"/>
      <c r="P114" s="23"/>
      <c r="Q114" s="23"/>
      <c r="R114" s="23"/>
      <c r="S114" s="23"/>
      <c r="T114" s="23"/>
      <c r="U114" s="23"/>
      <c r="V114" s="23"/>
      <c r="W114" s="24"/>
      <c r="X114" s="24"/>
      <c r="Y114" s="24"/>
    </row>
    <row r="115" spans="1:37" ht="15.75" hidden="1" customHeight="1" x14ac:dyDescent="0.2">
      <c r="A115" s="10">
        <f>'Eva. classe'!A109</f>
        <v>63</v>
      </c>
      <c r="B115" s="27">
        <f>INDEX('Eva. classe'!C109:AF109,R24)</f>
        <v>0</v>
      </c>
      <c r="C115" s="27">
        <f>INDEX('Eva. classe'!AG109:BJ109,R24)</f>
        <v>0</v>
      </c>
      <c r="D115" s="27">
        <f>INDEX('Eva. classe'!BK109:CN109,R24)</f>
        <v>0</v>
      </c>
      <c r="E115" s="13"/>
      <c r="F115" s="14">
        <f t="shared" si="12"/>
        <v>0</v>
      </c>
      <c r="G115" s="14">
        <f t="shared" si="13"/>
        <v>0</v>
      </c>
      <c r="H115" s="14">
        <f t="shared" si="14"/>
        <v>1</v>
      </c>
      <c r="I115" s="14">
        <f t="shared" si="15"/>
        <v>0</v>
      </c>
      <c r="J115" s="23" t="str">
        <f>'Eva. classe'!B109</f>
        <v>Copier, produire des mots et des énoncés brefs et simples à l'écrit.</v>
      </c>
      <c r="K115" s="23"/>
      <c r="L115" s="23"/>
      <c r="M115" s="23"/>
      <c r="N115" s="23"/>
      <c r="O115" s="23"/>
      <c r="P115" s="23"/>
      <c r="Q115" s="23"/>
      <c r="R115" s="23"/>
      <c r="S115" s="23"/>
      <c r="T115" s="23"/>
      <c r="U115" s="23"/>
      <c r="V115" s="23"/>
      <c r="W115" s="24"/>
      <c r="X115" s="24"/>
      <c r="Y115" s="24"/>
    </row>
    <row r="116" spans="1:37" ht="15.75" hidden="1" customHeight="1" x14ac:dyDescent="0.2">
      <c r="A116" s="10" t="s">
        <v>224</v>
      </c>
      <c r="B116" s="27">
        <f>INDEX('Eva. classe'!C111:AF111,R24)</f>
        <v>0</v>
      </c>
      <c r="C116" s="27">
        <f>INDEX('Eva. classe'!AG111:BJ111,R24)</f>
        <v>0</v>
      </c>
      <c r="D116" s="27">
        <f>INDEX('Eva. classe'!BK111:CN111,R24)</f>
        <v>0</v>
      </c>
      <c r="E116" s="13"/>
      <c r="F116" s="14"/>
      <c r="G116" s="14"/>
      <c r="H116" s="14"/>
      <c r="I116" s="14"/>
      <c r="J116" s="23" t="str">
        <f>'Eva. classe'!B111</f>
        <v>Connaître des éléments du patrimoine</v>
      </c>
      <c r="K116" s="23"/>
      <c r="L116" s="23"/>
      <c r="M116" s="23"/>
      <c r="N116" s="23"/>
      <c r="O116" s="23"/>
      <c r="P116" s="23"/>
      <c r="Q116" s="23"/>
      <c r="R116" s="23"/>
      <c r="S116" s="23"/>
      <c r="T116" s="23"/>
      <c r="U116" s="23"/>
      <c r="V116" s="23"/>
      <c r="W116" s="24"/>
      <c r="X116" s="24"/>
      <c r="Y116" s="24"/>
    </row>
    <row r="117" spans="1:37" ht="15.75" hidden="1" customHeight="1" x14ac:dyDescent="0.2">
      <c r="A117" s="10"/>
      <c r="B117" s="13"/>
      <c r="C117" s="13"/>
      <c r="D117" s="13"/>
      <c r="E117" s="13"/>
      <c r="F117" s="14"/>
      <c r="G117" s="14"/>
      <c r="H117" s="14"/>
      <c r="I117" s="30" t="e">
        <f>#REF!</f>
        <v>#REF!</v>
      </c>
      <c r="J117" s="10" t="s">
        <v>116</v>
      </c>
      <c r="K117" s="11">
        <f>K72</f>
        <v>0</v>
      </c>
      <c r="L117" s="90"/>
      <c r="M117" s="90"/>
      <c r="N117" s="23"/>
      <c r="O117" s="23"/>
      <c r="P117" s="23"/>
      <c r="Q117" s="23"/>
      <c r="R117" s="23"/>
      <c r="S117" s="646">
        <f>S72</f>
        <v>0</v>
      </c>
      <c r="T117" s="647"/>
      <c r="U117" s="648"/>
      <c r="V117" s="23"/>
      <c r="W117" s="31"/>
      <c r="X117" s="31"/>
      <c r="Y117" s="31"/>
    </row>
    <row r="118" spans="1:37" ht="6" hidden="1" customHeight="1" x14ac:dyDescent="0.2">
      <c r="A118" s="10"/>
      <c r="B118" s="13"/>
      <c r="C118" s="13"/>
      <c r="D118" s="13"/>
      <c r="E118" s="13"/>
      <c r="F118" s="14"/>
      <c r="G118" s="14"/>
      <c r="H118" s="14"/>
      <c r="I118" s="14"/>
      <c r="J118" s="23"/>
      <c r="K118" s="23"/>
      <c r="L118" s="23"/>
      <c r="M118" s="23"/>
      <c r="N118" s="23"/>
      <c r="O118" s="23"/>
      <c r="P118" s="23"/>
      <c r="Q118" s="23"/>
      <c r="R118" s="23"/>
      <c r="S118" s="23"/>
      <c r="T118" s="23"/>
      <c r="U118" s="23"/>
      <c r="V118" s="23"/>
      <c r="W118" s="24"/>
      <c r="X118" s="24"/>
      <c r="Y118" s="24"/>
    </row>
    <row r="119" spans="1:37" s="45" customFormat="1" ht="15.75" hidden="1" customHeight="1" x14ac:dyDescent="0.2">
      <c r="A119" s="41" t="str">
        <f>'Eva. classe'!B112</f>
        <v>► HISTOIRE - GÉOGRAPHIE</v>
      </c>
      <c r="B119" s="42"/>
      <c r="C119" s="42"/>
      <c r="D119" s="42"/>
      <c r="E119" s="42"/>
      <c r="F119" s="42"/>
      <c r="G119" s="42"/>
      <c r="H119" s="42"/>
      <c r="I119" s="42"/>
      <c r="J119" s="42"/>
      <c r="K119" s="42"/>
      <c r="L119" s="42"/>
      <c r="M119" s="42"/>
      <c r="N119" s="42"/>
      <c r="O119" s="42"/>
      <c r="P119" s="42"/>
      <c r="Q119" s="42"/>
      <c r="R119" s="42"/>
      <c r="S119" s="42"/>
      <c r="T119" s="42"/>
      <c r="U119" s="42"/>
      <c r="V119" s="43"/>
      <c r="W119" s="44"/>
      <c r="X119" s="44"/>
      <c r="Y119" s="44"/>
      <c r="AK119" s="9"/>
    </row>
    <row r="120" spans="1:37" s="45" customFormat="1" ht="15.75" hidden="1" customHeight="1" x14ac:dyDescent="0.2">
      <c r="A120" s="46"/>
      <c r="B120" s="47"/>
      <c r="C120" s="47"/>
      <c r="D120" s="47"/>
      <c r="E120" s="47"/>
      <c r="F120" s="48"/>
      <c r="G120" s="48"/>
      <c r="H120" s="48"/>
      <c r="I120" s="48"/>
      <c r="J120" s="41" t="str">
        <f>'Eva. classe'!B113</f>
        <v>1. HISTOIRE</v>
      </c>
      <c r="K120" s="49"/>
      <c r="L120" s="49"/>
      <c r="M120" s="49"/>
      <c r="N120" s="43"/>
      <c r="O120" s="43"/>
      <c r="P120" s="43"/>
      <c r="Q120" s="43"/>
      <c r="R120" s="43"/>
      <c r="S120" s="43"/>
      <c r="T120" s="43"/>
      <c r="U120" s="43"/>
      <c r="V120" s="43"/>
      <c r="W120" s="44"/>
      <c r="X120" s="44"/>
      <c r="Y120" s="44"/>
    </row>
    <row r="121" spans="1:37" ht="15.75" hidden="1" customHeight="1" x14ac:dyDescent="0.2">
      <c r="A121" s="10">
        <f>'Eva. classe'!A114</f>
        <v>64</v>
      </c>
      <c r="B121" s="27">
        <f>INDEX('Eva. classe'!C114:AF114,R24)</f>
        <v>0</v>
      </c>
      <c r="C121" s="27">
        <f>INDEX('Eva. classe'!AG114:BJ114,R24)</f>
        <v>0</v>
      </c>
      <c r="D121" s="27">
        <f>INDEX('Eva. classe'!BK114:CN114,R24)</f>
        <v>0</v>
      </c>
      <c r="E121" s="13"/>
      <c r="F121" s="14">
        <f t="shared" si="12"/>
        <v>0</v>
      </c>
      <c r="G121" s="14">
        <f t="shared" si="13"/>
        <v>0</v>
      </c>
      <c r="H121" s="14">
        <f t="shared" si="14"/>
        <v>1</v>
      </c>
      <c r="I121" s="14">
        <f t="shared" si="15"/>
        <v>0</v>
      </c>
      <c r="J121" s="23" t="str">
        <f>'Eva. classe'!B114</f>
        <v>Lire et comprendre des documents historiques simples.</v>
      </c>
      <c r="K121" s="23"/>
      <c r="L121" s="23"/>
      <c r="M121" s="23"/>
      <c r="N121" s="23"/>
      <c r="O121" s="23"/>
      <c r="P121" s="23"/>
      <c r="Q121" s="23"/>
      <c r="R121" s="23"/>
      <c r="S121" s="23"/>
      <c r="T121" s="23"/>
      <c r="U121" s="23"/>
      <c r="V121" s="23"/>
      <c r="W121" s="24"/>
      <c r="X121" s="24"/>
      <c r="Y121" s="24"/>
      <c r="AK121" s="45"/>
    </row>
    <row r="122" spans="1:37" ht="15.75" hidden="1" customHeight="1" x14ac:dyDescent="0.2">
      <c r="A122" s="10">
        <f>'Eva. classe'!A115</f>
        <v>65</v>
      </c>
      <c r="B122" s="27">
        <f>INDEX('Eva. classe'!C115:AF115,R24)</f>
        <v>0</v>
      </c>
      <c r="C122" s="27">
        <f>INDEX('Eva. classe'!AG115:BJ115,R24)</f>
        <v>0</v>
      </c>
      <c r="D122" s="27">
        <f>INDEX('Eva. classe'!BK115:CN115,R24)</f>
        <v>0</v>
      </c>
      <c r="E122" s="13"/>
      <c r="F122" s="14">
        <f t="shared" si="12"/>
        <v>0</v>
      </c>
      <c r="G122" s="14">
        <f t="shared" si="13"/>
        <v>0</v>
      </c>
      <c r="H122" s="14">
        <f t="shared" si="14"/>
        <v>1</v>
      </c>
      <c r="I122" s="14">
        <f t="shared" si="15"/>
        <v>0</v>
      </c>
      <c r="J122" s="23" t="str">
        <f>'Eva. classe'!B115</f>
        <v>Identifier et caractériser les grandes périodes historiques et les situer chronologiquement.</v>
      </c>
      <c r="K122" s="23"/>
      <c r="L122" s="23"/>
      <c r="M122" s="23"/>
      <c r="N122" s="23"/>
      <c r="O122" s="23"/>
      <c r="P122" s="23"/>
      <c r="Q122" s="23"/>
      <c r="R122" s="23"/>
      <c r="S122" s="23"/>
      <c r="T122" s="23"/>
      <c r="U122" s="23"/>
      <c r="V122" s="23"/>
      <c r="W122" s="24"/>
      <c r="X122" s="24"/>
      <c r="Y122" s="24"/>
    </row>
    <row r="123" spans="1:37" ht="15.75" hidden="1" customHeight="1" x14ac:dyDescent="0.2">
      <c r="A123" s="10">
        <f>'Eva. classe'!A116</f>
        <v>66</v>
      </c>
      <c r="B123" s="27">
        <f>INDEX('Eva. classe'!C116:AF116,R24)</f>
        <v>0</v>
      </c>
      <c r="C123" s="27">
        <f>INDEX('Eva. classe'!AG116:BJ116,R24)</f>
        <v>0</v>
      </c>
      <c r="D123" s="27">
        <f>INDEX('Eva. classe'!BK116:CN116,R24)</f>
        <v>0</v>
      </c>
      <c r="E123" s="13"/>
      <c r="F123" s="14">
        <f t="shared" si="12"/>
        <v>0</v>
      </c>
      <c r="G123" s="14">
        <f t="shared" si="13"/>
        <v>0</v>
      </c>
      <c r="H123" s="14">
        <f t="shared" si="14"/>
        <v>1</v>
      </c>
      <c r="I123" s="14">
        <f t="shared" si="15"/>
        <v>0</v>
      </c>
      <c r="J123" s="23" t="str">
        <f>'Eva. classe'!B116</f>
        <v>Construire et utiliser une frise chronologique.</v>
      </c>
      <c r="K123" s="23"/>
      <c r="L123" s="23"/>
      <c r="M123" s="23"/>
      <c r="N123" s="23"/>
      <c r="O123" s="23"/>
      <c r="P123" s="23"/>
      <c r="Q123" s="23"/>
      <c r="R123" s="23"/>
      <c r="S123" s="23"/>
      <c r="T123" s="23"/>
      <c r="U123" s="23"/>
      <c r="V123" s="23"/>
      <c r="W123" s="24"/>
      <c r="X123" s="24"/>
      <c r="Y123" s="24"/>
    </row>
    <row r="124" spans="1:37" ht="15.75" hidden="1" customHeight="1" x14ac:dyDescent="0.2">
      <c r="A124" s="10">
        <f>'Eva. classe'!A117</f>
        <v>67</v>
      </c>
      <c r="B124" s="27">
        <f>INDEX('Eva. classe'!C117:AF117,R24)</f>
        <v>0</v>
      </c>
      <c r="C124" s="27">
        <f>INDEX('Eva. classe'!AG117:BJ117,R24)</f>
        <v>0</v>
      </c>
      <c r="D124" s="27">
        <f>INDEX('Eva. classe'!BK117:CN117,R24)</f>
        <v>0</v>
      </c>
      <c r="E124" s="13"/>
      <c r="F124" s="14">
        <f t="shared" si="12"/>
        <v>0</v>
      </c>
      <c r="G124" s="14">
        <f t="shared" si="13"/>
        <v>0</v>
      </c>
      <c r="H124" s="14">
        <f t="shared" si="14"/>
        <v>1</v>
      </c>
      <c r="I124" s="14">
        <f t="shared" si="15"/>
        <v>0</v>
      </c>
      <c r="J124" s="23" t="str">
        <f>'Eva. classe'!B117</f>
        <v>Connaître le rôle des personnages clés et des groupes sociaux.</v>
      </c>
      <c r="K124" s="23"/>
      <c r="L124" s="23"/>
      <c r="M124" s="23"/>
      <c r="N124" s="23"/>
      <c r="O124" s="23"/>
      <c r="P124" s="23"/>
      <c r="Q124" s="23"/>
      <c r="R124" s="23"/>
      <c r="S124" s="23"/>
      <c r="T124" s="23"/>
      <c r="U124" s="23"/>
      <c r="V124" s="23"/>
      <c r="W124" s="24"/>
      <c r="X124" s="24"/>
      <c r="Y124" s="24"/>
    </row>
    <row r="125" spans="1:37" ht="15.75" hidden="1" customHeight="1" x14ac:dyDescent="0.2">
      <c r="A125" s="10">
        <f>'Eva. classe'!A118</f>
        <v>68</v>
      </c>
      <c r="B125" s="27">
        <f>INDEX('Eva. classe'!C118:AF118,R24)</f>
        <v>0</v>
      </c>
      <c r="C125" s="27">
        <f>INDEX('Eva. classe'!AG118:BJ118,R24)</f>
        <v>0</v>
      </c>
      <c r="D125" s="27">
        <f>INDEX('Eva. classe'!BK118:CN118,R24)</f>
        <v>0</v>
      </c>
      <c r="E125" s="13"/>
      <c r="F125" s="14">
        <f t="shared" si="12"/>
        <v>0</v>
      </c>
      <c r="G125" s="14">
        <f t="shared" si="13"/>
        <v>0</v>
      </c>
      <c r="H125" s="14">
        <f t="shared" si="14"/>
        <v>1</v>
      </c>
      <c r="I125" s="14">
        <f t="shared" si="15"/>
        <v>0</v>
      </c>
      <c r="J125" s="23" t="str">
        <f>'Eva. classe'!B118</f>
        <v>Connaître le vocabulaire historique.</v>
      </c>
      <c r="K125" s="23"/>
      <c r="L125" s="23"/>
      <c r="M125" s="23"/>
      <c r="N125" s="23"/>
      <c r="O125" s="23"/>
      <c r="P125" s="23"/>
      <c r="Q125" s="23"/>
      <c r="R125" s="23"/>
      <c r="S125" s="23"/>
      <c r="T125" s="23"/>
      <c r="U125" s="23"/>
      <c r="V125" s="23"/>
    </row>
    <row r="126" spans="1:37" ht="15.75" hidden="1" customHeight="1" x14ac:dyDescent="0.2">
      <c r="A126" s="10">
        <f>'Eva. classe'!A119</f>
        <v>69</v>
      </c>
      <c r="B126" s="27">
        <f>INDEX('Eva. classe'!C119:AF119,R24)</f>
        <v>0</v>
      </c>
      <c r="C126" s="27">
        <f>INDEX('Eva. classe'!AG119:BJ119,R24)</f>
        <v>0</v>
      </c>
      <c r="D126" s="27">
        <f>INDEX('Eva. classe'!BK119:CN119,R24)</f>
        <v>0</v>
      </c>
      <c r="E126" s="13"/>
      <c r="F126" s="14">
        <f t="shared" si="12"/>
        <v>0</v>
      </c>
      <c r="G126" s="14">
        <f t="shared" si="13"/>
        <v>0</v>
      </c>
      <c r="H126" s="14">
        <f t="shared" si="14"/>
        <v>1</v>
      </c>
      <c r="I126" s="14">
        <f t="shared" si="15"/>
        <v>0</v>
      </c>
      <c r="J126" s="23" t="str">
        <f>'Eva. classe'!B119</f>
        <v>Rédiger une synthèse des informations de la leçon.</v>
      </c>
      <c r="K126" s="23"/>
      <c r="L126" s="23"/>
      <c r="M126" s="23"/>
      <c r="N126" s="23"/>
      <c r="O126" s="23"/>
      <c r="P126" s="23"/>
      <c r="Q126" s="23"/>
      <c r="R126" s="23"/>
      <c r="S126" s="23"/>
      <c r="T126" s="23"/>
      <c r="U126" s="23"/>
      <c r="V126" s="23"/>
    </row>
    <row r="127" spans="1:37" s="45" customFormat="1" ht="15.75" hidden="1" customHeight="1" x14ac:dyDescent="0.2">
      <c r="A127" s="46"/>
      <c r="B127" s="47"/>
      <c r="C127" s="47"/>
      <c r="D127" s="47"/>
      <c r="E127" s="47"/>
      <c r="F127" s="48"/>
      <c r="G127" s="48"/>
      <c r="H127" s="48"/>
      <c r="I127" s="48"/>
      <c r="J127" s="41" t="str">
        <f>'Eva. classe'!B120</f>
        <v>2. GÉOGRAPHIE</v>
      </c>
      <c r="K127" s="49"/>
      <c r="L127" s="49"/>
      <c r="M127" s="49"/>
      <c r="N127" s="43"/>
      <c r="O127" s="43"/>
      <c r="P127" s="43"/>
      <c r="Q127" s="43"/>
      <c r="R127" s="43"/>
      <c r="S127" s="43"/>
      <c r="T127" s="43"/>
      <c r="U127" s="43"/>
      <c r="V127" s="43"/>
      <c r="W127" s="44"/>
      <c r="X127" s="44"/>
      <c r="Y127" s="44"/>
      <c r="AK127" s="9"/>
    </row>
    <row r="128" spans="1:37" ht="15.75" hidden="1" customHeight="1" x14ac:dyDescent="0.2">
      <c r="A128" s="10">
        <f>'Eva. classe'!A121</f>
        <v>70</v>
      </c>
      <c r="B128" s="27">
        <f>INDEX('Eva. classe'!C121:AF121,R24)</f>
        <v>0</v>
      </c>
      <c r="C128" s="27">
        <f>INDEX('Eva. classe'!AG121:BJ121,R24)</f>
        <v>0</v>
      </c>
      <c r="D128" s="27">
        <f>INDEX('Eva. classe'!BK121:CN121,R24)</f>
        <v>0</v>
      </c>
      <c r="E128" s="13"/>
      <c r="F128" s="14">
        <f t="shared" si="12"/>
        <v>0</v>
      </c>
      <c r="G128" s="14">
        <f t="shared" si="13"/>
        <v>0</v>
      </c>
      <c r="H128" s="14">
        <f t="shared" si="14"/>
        <v>1</v>
      </c>
      <c r="I128" s="14">
        <f t="shared" si="15"/>
        <v>0</v>
      </c>
      <c r="J128" s="23" t="str">
        <f>'Eva. classe'!B121</f>
        <v>Lire et comprendre des documents géographiques simples.</v>
      </c>
      <c r="K128" s="23"/>
      <c r="L128" s="23"/>
      <c r="M128" s="23"/>
      <c r="N128" s="23"/>
      <c r="O128" s="23"/>
      <c r="P128" s="23"/>
      <c r="Q128" s="23"/>
      <c r="R128" s="23"/>
      <c r="S128" s="23"/>
      <c r="T128" s="23"/>
      <c r="U128" s="23"/>
      <c r="V128" s="23"/>
      <c r="AK128" s="45"/>
    </row>
    <row r="129" spans="1:37" ht="15.75" hidden="1" customHeight="1" x14ac:dyDescent="0.2">
      <c r="A129" s="10">
        <f>'Eva. classe'!A122</f>
        <v>71</v>
      </c>
      <c r="B129" s="27">
        <f>INDEX('Eva. classe'!C122:AF122,R24)</f>
        <v>0</v>
      </c>
      <c r="C129" s="27">
        <f>INDEX('Eva. classe'!AG122:BJ122,R24)</f>
        <v>0</v>
      </c>
      <c r="D129" s="27">
        <f>INDEX('Eva. classe'!BK122:CN122,R24)</f>
        <v>0</v>
      </c>
      <c r="E129" s="13"/>
      <c r="F129" s="14">
        <f t="shared" si="12"/>
        <v>0</v>
      </c>
      <c r="G129" s="14">
        <f t="shared" si="13"/>
        <v>0</v>
      </c>
      <c r="H129" s="14">
        <f t="shared" si="14"/>
        <v>1</v>
      </c>
      <c r="I129" s="14">
        <f t="shared" si="15"/>
        <v>0</v>
      </c>
      <c r="J129" s="23" t="str">
        <f>'Eva. classe'!B122</f>
        <v xml:space="preserve">Connaître les principaux caractères géographiques, physiques et humains </v>
      </c>
      <c r="K129" s="23"/>
      <c r="L129" s="23"/>
      <c r="M129" s="23"/>
      <c r="N129" s="23"/>
      <c r="O129" s="23"/>
      <c r="P129" s="23"/>
      <c r="Q129" s="23"/>
      <c r="R129" s="23"/>
      <c r="S129" s="23"/>
      <c r="T129" s="23"/>
      <c r="U129" s="23"/>
      <c r="V129" s="23"/>
    </row>
    <row r="130" spans="1:37" ht="15.75" hidden="1" customHeight="1" x14ac:dyDescent="0.2">
      <c r="A130" s="10">
        <f>'Eva. classe'!A123</f>
        <v>72</v>
      </c>
      <c r="B130" s="27">
        <f>INDEX('Eva. classe'!C123:AF123,R24)</f>
        <v>0</v>
      </c>
      <c r="C130" s="27">
        <f>INDEX('Eva. classe'!AG123:BJ123,R24)</f>
        <v>0</v>
      </c>
      <c r="D130" s="27">
        <f>INDEX('Eva. classe'!BK123:CN123,R24)</f>
        <v>0</v>
      </c>
      <c r="E130" s="13"/>
      <c r="F130" s="14">
        <f t="shared" si="12"/>
        <v>0</v>
      </c>
      <c r="G130" s="14">
        <f t="shared" si="13"/>
        <v>0</v>
      </c>
      <c r="H130" s="14">
        <f t="shared" si="14"/>
        <v>1</v>
      </c>
      <c r="I130" s="14">
        <f t="shared" si="15"/>
        <v>0</v>
      </c>
      <c r="J130" s="23" t="str">
        <f>'Eva. classe'!B123</f>
        <v>Lire et réaliser un croquis spatial simple, une carte</v>
      </c>
      <c r="K130" s="23"/>
      <c r="L130" s="23"/>
      <c r="M130" s="23"/>
      <c r="N130" s="23"/>
      <c r="O130" s="23"/>
      <c r="P130" s="23"/>
      <c r="Q130" s="23"/>
      <c r="R130" s="23"/>
      <c r="S130" s="23"/>
      <c r="T130" s="23"/>
      <c r="U130" s="23"/>
      <c r="V130" s="23"/>
    </row>
    <row r="131" spans="1:37" ht="15.75" hidden="1" customHeight="1" x14ac:dyDescent="0.2">
      <c r="A131" s="10">
        <f>'Eva. classe'!A124</f>
        <v>73</v>
      </c>
      <c r="B131" s="27">
        <f>INDEX('Eva. classe'!C124:AF124,R24)</f>
        <v>0</v>
      </c>
      <c r="C131" s="27">
        <f>INDEX('Eva. classe'!AG124:BJ124,R24)</f>
        <v>0</v>
      </c>
      <c r="D131" s="27">
        <f>INDEX('Eva. classe'!BK124:CN124,R24)</f>
        <v>0</v>
      </c>
      <c r="E131" s="13"/>
      <c r="F131" s="14">
        <f t="shared" si="12"/>
        <v>0</v>
      </c>
      <c r="G131" s="14">
        <f t="shared" si="13"/>
        <v>0</v>
      </c>
      <c r="H131" s="14">
        <f t="shared" si="14"/>
        <v>1</v>
      </c>
      <c r="I131" s="14">
        <f t="shared" si="15"/>
        <v>0</v>
      </c>
      <c r="J131" s="23" t="str">
        <f>'Eva. classe'!B124</f>
        <v>Comprendre une ou deux questions liées au développement durable</v>
      </c>
      <c r="K131" s="23"/>
      <c r="L131" s="23"/>
      <c r="M131" s="23"/>
      <c r="N131" s="23"/>
      <c r="O131" s="23"/>
      <c r="P131" s="23"/>
      <c r="Q131" s="23"/>
      <c r="R131" s="23"/>
      <c r="S131" s="23"/>
      <c r="T131" s="23"/>
      <c r="U131" s="23"/>
      <c r="V131" s="23"/>
    </row>
    <row r="132" spans="1:37" ht="15.75" hidden="1" customHeight="1" x14ac:dyDescent="0.2">
      <c r="A132" s="10">
        <f>'Eva. classe'!A125</f>
        <v>74</v>
      </c>
      <c r="B132" s="27">
        <f>INDEX('Eva. classe'!C125:AF125,R24)</f>
        <v>0</v>
      </c>
      <c r="C132" s="27">
        <f>INDEX('Eva. classe'!AG125:BJ125,R24)</f>
        <v>0</v>
      </c>
      <c r="D132" s="27">
        <f>INDEX('Eva. classe'!BK125:CN125,R24)</f>
        <v>0</v>
      </c>
      <c r="E132" s="13"/>
      <c r="F132" s="14">
        <f t="shared" si="12"/>
        <v>0</v>
      </c>
      <c r="G132" s="14">
        <f t="shared" si="13"/>
        <v>0</v>
      </c>
      <c r="H132" s="14">
        <f t="shared" si="14"/>
        <v>1</v>
      </c>
      <c r="I132" s="14">
        <f t="shared" si="15"/>
        <v>0</v>
      </c>
      <c r="J132" s="23" t="str">
        <f>'Eva. classe'!B125</f>
        <v>Connaître le vocabulaire géographique.</v>
      </c>
      <c r="K132" s="23"/>
      <c r="L132" s="23"/>
      <c r="M132" s="23"/>
      <c r="N132" s="23"/>
      <c r="O132" s="23"/>
      <c r="P132" s="23"/>
      <c r="Q132" s="23"/>
      <c r="R132" s="23"/>
      <c r="S132" s="23"/>
      <c r="T132" s="23"/>
      <c r="U132" s="23"/>
      <c r="V132" s="23"/>
    </row>
    <row r="133" spans="1:37" ht="15.75" hidden="1" customHeight="1" x14ac:dyDescent="0.2">
      <c r="A133" s="10">
        <f>'Eva. classe'!A126</f>
        <v>75</v>
      </c>
      <c r="B133" s="27">
        <f>INDEX('Eva. classe'!C126:AF126,R24)</f>
        <v>0</v>
      </c>
      <c r="C133" s="27">
        <f>INDEX('Eva. classe'!AG126:BJ126,R24)</f>
        <v>0</v>
      </c>
      <c r="D133" s="27">
        <f>INDEX('Eva. classe'!BK126:CN126,R24)</f>
        <v>0</v>
      </c>
      <c r="E133" s="13"/>
      <c r="F133" s="14">
        <f t="shared" si="12"/>
        <v>0</v>
      </c>
      <c r="G133" s="14">
        <f t="shared" si="13"/>
        <v>0</v>
      </c>
      <c r="H133" s="14">
        <f t="shared" si="14"/>
        <v>1</v>
      </c>
      <c r="I133" s="14">
        <f t="shared" si="15"/>
        <v>0</v>
      </c>
      <c r="J133" s="23" t="str">
        <f>'Eva. classe'!B126</f>
        <v>Présenter par écrit quelques informations clés de la leçon.</v>
      </c>
      <c r="K133" s="23"/>
      <c r="L133" s="23"/>
      <c r="M133" s="23"/>
      <c r="N133" s="23"/>
      <c r="O133" s="23"/>
      <c r="P133" s="23"/>
      <c r="Q133" s="23"/>
      <c r="R133" s="23"/>
      <c r="S133" s="23"/>
      <c r="T133" s="23"/>
      <c r="U133" s="23"/>
      <c r="V133" s="23"/>
    </row>
    <row r="134" spans="1:37" ht="6.75" hidden="1" customHeight="1" x14ac:dyDescent="0.2">
      <c r="A134" s="10"/>
      <c r="B134" s="13"/>
      <c r="C134" s="13"/>
      <c r="D134" s="13"/>
      <c r="E134" s="13"/>
      <c r="F134" s="14"/>
      <c r="G134" s="14"/>
      <c r="H134" s="14"/>
      <c r="I134" s="14"/>
      <c r="J134" s="23"/>
      <c r="K134" s="23"/>
      <c r="L134" s="23"/>
      <c r="M134" s="23"/>
      <c r="N134" s="23"/>
      <c r="O134" s="23"/>
      <c r="P134" s="23"/>
      <c r="Q134" s="23"/>
      <c r="R134" s="23"/>
      <c r="S134" s="23"/>
      <c r="T134" s="23"/>
      <c r="U134" s="23"/>
      <c r="V134" s="23"/>
    </row>
    <row r="135" spans="1:37" s="45" customFormat="1" ht="15.75" hidden="1" customHeight="1" x14ac:dyDescent="0.2">
      <c r="A135" s="50" t="str">
        <f>'Eva. classe'!B127</f>
        <v xml:space="preserve">►ENSEIGNEMENT MORAL ET CIVIQUE </v>
      </c>
      <c r="B135" s="51"/>
      <c r="C135" s="51"/>
      <c r="D135" s="51"/>
      <c r="E135" s="51"/>
      <c r="F135" s="51"/>
      <c r="G135" s="51"/>
      <c r="H135" s="51"/>
      <c r="I135" s="51"/>
      <c r="J135" s="51"/>
      <c r="K135" s="51"/>
      <c r="L135" s="51"/>
      <c r="M135" s="51"/>
      <c r="N135" s="51"/>
      <c r="O135" s="51"/>
      <c r="P135" s="51"/>
      <c r="Q135" s="51"/>
      <c r="R135" s="51"/>
      <c r="S135" s="51"/>
      <c r="T135" s="51"/>
      <c r="U135" s="51"/>
      <c r="V135" s="43"/>
      <c r="W135" s="44"/>
      <c r="X135" s="44"/>
      <c r="Y135" s="44"/>
      <c r="AK135" s="9"/>
    </row>
    <row r="136" spans="1:37" ht="15.75" hidden="1" customHeight="1" x14ac:dyDescent="0.2">
      <c r="A136" s="10">
        <f>'Eva. classe'!A128</f>
        <v>76</v>
      </c>
      <c r="B136" s="27">
        <f>INDEX('Eva. classe'!C128:AF128,R24)</f>
        <v>0</v>
      </c>
      <c r="C136" s="27">
        <f>INDEX('Eva. classe'!AG128:BJ128,R24)</f>
        <v>0</v>
      </c>
      <c r="D136" s="27">
        <f>INDEX('Eva. classe'!BK128:CN128,R24)</f>
        <v>0</v>
      </c>
      <c r="E136" s="13"/>
      <c r="F136" s="14">
        <f t="shared" si="12"/>
        <v>0</v>
      </c>
      <c r="G136" s="14">
        <f t="shared" si="13"/>
        <v>0</v>
      </c>
      <c r="H136" s="14">
        <f t="shared" si="14"/>
        <v>1</v>
      </c>
      <c r="I136" s="14">
        <f t="shared" si="15"/>
        <v>0</v>
      </c>
      <c r="J136" s="23" t="str">
        <f>'Eva. classe'!B128</f>
        <v>Connaître et comprendre les principes et fondements de la vie civique et sociale.</v>
      </c>
      <c r="K136" s="23"/>
      <c r="L136" s="23"/>
      <c r="M136" s="23"/>
      <c r="N136" s="23"/>
      <c r="O136" s="23"/>
      <c r="P136" s="23"/>
      <c r="Q136" s="23"/>
      <c r="R136" s="23"/>
      <c r="S136" s="23"/>
      <c r="T136" s="23"/>
      <c r="U136" s="23"/>
      <c r="V136" s="23"/>
      <c r="AK136" s="45"/>
    </row>
    <row r="137" spans="1:37" ht="15.75" hidden="1" customHeight="1" x14ac:dyDescent="0.2">
      <c r="A137" s="10">
        <f>'Eva. classe'!A129</f>
        <v>77</v>
      </c>
      <c r="B137" s="27">
        <f>INDEX('Eva. classe'!C129:AF129,R24)</f>
        <v>0</v>
      </c>
      <c r="C137" s="27">
        <f>INDEX('Eva. classe'!AG129:BJ129,R24)</f>
        <v>0</v>
      </c>
      <c r="D137" s="27">
        <f>INDEX('Eva. classe'!BK129:CN129,R24)</f>
        <v>0</v>
      </c>
      <c r="E137" s="13"/>
      <c r="F137" s="14">
        <f t="shared" si="12"/>
        <v>0</v>
      </c>
      <c r="G137" s="14">
        <f t="shared" si="13"/>
        <v>0</v>
      </c>
      <c r="H137" s="14">
        <f t="shared" si="14"/>
        <v>1</v>
      </c>
      <c r="I137" s="14">
        <f t="shared" si="15"/>
        <v>0</v>
      </c>
      <c r="J137" s="636" t="str">
        <f>'Eva. classe'!B129</f>
        <v>Développer l'estime de soi, le respect de l'intégrité des personnes, y compris la sienne (politesse et civilité, vie collective, sécurité, premiers secours, sécurité routière, internet...).</v>
      </c>
      <c r="K137" s="636"/>
      <c r="L137" s="636"/>
      <c r="M137" s="636"/>
      <c r="N137" s="636"/>
      <c r="O137" s="636"/>
      <c r="P137" s="636"/>
      <c r="Q137" s="636"/>
      <c r="R137" s="636"/>
      <c r="S137" s="636"/>
      <c r="T137" s="636"/>
      <c r="U137" s="636"/>
      <c r="V137" s="35"/>
    </row>
    <row r="138" spans="1:37" ht="12" hidden="1" customHeight="1" x14ac:dyDescent="0.2">
      <c r="A138" s="10"/>
      <c r="B138" s="13"/>
      <c r="C138" s="13"/>
      <c r="D138" s="13"/>
      <c r="E138" s="13"/>
      <c r="F138" s="14"/>
      <c r="G138" s="14"/>
      <c r="H138" s="14"/>
      <c r="I138" s="14"/>
      <c r="J138" s="636"/>
      <c r="K138" s="636"/>
      <c r="L138" s="636"/>
      <c r="M138" s="636"/>
      <c r="N138" s="636"/>
      <c r="O138" s="636"/>
      <c r="P138" s="636"/>
      <c r="Q138" s="636"/>
      <c r="R138" s="636"/>
      <c r="S138" s="636"/>
      <c r="T138" s="636"/>
      <c r="U138" s="636"/>
      <c r="V138" s="35"/>
    </row>
    <row r="139" spans="1:37" s="45" customFormat="1" ht="15.75" hidden="1" customHeight="1" x14ac:dyDescent="0.2">
      <c r="A139" s="52" t="str">
        <f>'Eva. classe'!B130</f>
        <v>► ENSEIGNEMENTS ARTISTIQUES</v>
      </c>
      <c r="B139" s="53"/>
      <c r="C139" s="53"/>
      <c r="D139" s="53"/>
      <c r="E139" s="53"/>
      <c r="F139" s="53"/>
      <c r="G139" s="53"/>
      <c r="H139" s="53"/>
      <c r="I139" s="53"/>
      <c r="J139" s="53"/>
      <c r="K139" s="53"/>
      <c r="L139" s="53"/>
      <c r="M139" s="53"/>
      <c r="N139" s="53"/>
      <c r="O139" s="53"/>
      <c r="P139" s="53"/>
      <c r="Q139" s="53"/>
      <c r="R139" s="53"/>
      <c r="S139" s="53"/>
      <c r="T139" s="53"/>
      <c r="U139" s="53"/>
      <c r="V139" s="43"/>
      <c r="W139" s="44"/>
      <c r="X139" s="44"/>
      <c r="Y139" s="44"/>
      <c r="AK139" s="9"/>
    </row>
    <row r="140" spans="1:37" s="45" customFormat="1" ht="15.75" hidden="1" customHeight="1" x14ac:dyDescent="0.2">
      <c r="A140" s="53"/>
      <c r="B140" s="53"/>
      <c r="C140" s="53"/>
      <c r="D140" s="53"/>
      <c r="E140" s="53"/>
      <c r="F140" s="53"/>
      <c r="G140" s="53"/>
      <c r="H140" s="53"/>
      <c r="I140" s="53"/>
      <c r="J140" s="53" t="str">
        <f>'Eva. classe'!B131</f>
        <v>1. ARTS PLASTIQUES ET VISUELS</v>
      </c>
      <c r="K140" s="53"/>
      <c r="L140" s="53"/>
      <c r="M140" s="53"/>
      <c r="N140" s="53"/>
      <c r="O140" s="53"/>
      <c r="P140" s="53"/>
      <c r="Q140" s="53"/>
      <c r="R140" s="53"/>
      <c r="S140" s="53"/>
      <c r="T140" s="53"/>
      <c r="U140" s="53"/>
      <c r="V140" s="43"/>
      <c r="W140" s="44"/>
      <c r="X140" s="44"/>
      <c r="Y140" s="44"/>
    </row>
    <row r="141" spans="1:37" ht="15.75" hidden="1" customHeight="1" x14ac:dyDescent="0.2">
      <c r="A141" s="10">
        <f>'Eva. classe'!A132</f>
        <v>78</v>
      </c>
      <c r="B141" s="27">
        <f>INDEX('Eva. classe'!C132:AF132,R24)</f>
        <v>0</v>
      </c>
      <c r="C141" s="27">
        <f>INDEX('Eva. classe'!AG132:BJ132,R24)</f>
        <v>0</v>
      </c>
      <c r="D141" s="27">
        <f>INDEX('Eva. classe'!BK132:CN132,R24)</f>
        <v>0</v>
      </c>
      <c r="E141" s="13"/>
      <c r="F141" s="14">
        <f t="shared" si="12"/>
        <v>0</v>
      </c>
      <c r="G141" s="14">
        <f t="shared" si="13"/>
        <v>0</v>
      </c>
      <c r="H141" s="14">
        <f t="shared" si="14"/>
        <v>1</v>
      </c>
      <c r="I141" s="14">
        <f t="shared" si="15"/>
        <v>0</v>
      </c>
      <c r="J141" s="23" t="str">
        <f>'Eva. classe'!B132</f>
        <v>Connaître quelques techniques d'arts plastiques.</v>
      </c>
      <c r="K141" s="23"/>
      <c r="L141" s="23"/>
      <c r="M141" s="23"/>
      <c r="N141" s="23"/>
      <c r="O141" s="23"/>
      <c r="P141" s="23"/>
      <c r="Q141" s="23"/>
      <c r="R141" s="23"/>
      <c r="S141" s="23"/>
      <c r="T141" s="23"/>
      <c r="U141" s="23"/>
      <c r="V141" s="23"/>
      <c r="AK141" s="45"/>
    </row>
    <row r="142" spans="1:37" ht="15.75" hidden="1" customHeight="1" x14ac:dyDescent="0.2">
      <c r="A142" s="10">
        <f>'Eva. classe'!A133</f>
        <v>79</v>
      </c>
      <c r="B142" s="27">
        <f>INDEX('Eva. classe'!C133:AF133,R24)</f>
        <v>0</v>
      </c>
      <c r="C142" s="27">
        <f>INDEX('Eva. classe'!AG133:BJ133,R24)</f>
        <v>0</v>
      </c>
      <c r="D142" s="27">
        <f>INDEX('Eva. classe'!BK133:CN133,R24)</f>
        <v>0</v>
      </c>
      <c r="E142" s="13"/>
      <c r="F142" s="14">
        <f t="shared" si="12"/>
        <v>0</v>
      </c>
      <c r="G142" s="14">
        <f t="shared" si="13"/>
        <v>0</v>
      </c>
      <c r="H142" s="14">
        <f t="shared" si="14"/>
        <v>1</v>
      </c>
      <c r="I142" s="14">
        <f t="shared" si="15"/>
        <v>0</v>
      </c>
      <c r="J142" s="636" t="str">
        <f>'Eva. classe'!B133</f>
        <v>Être capable de réaliser une œuvre visuelle pour s'exprimer et créer en faisant des choix de matériaux et de procédés.</v>
      </c>
      <c r="K142" s="636"/>
      <c r="L142" s="636"/>
      <c r="M142" s="636"/>
      <c r="N142" s="636"/>
      <c r="O142" s="636"/>
      <c r="P142" s="636"/>
      <c r="Q142" s="636"/>
      <c r="R142" s="636"/>
      <c r="S142" s="636"/>
      <c r="T142" s="636"/>
      <c r="U142" s="636"/>
      <c r="V142" s="35"/>
    </row>
    <row r="143" spans="1:37" ht="15.75" hidden="1" customHeight="1" x14ac:dyDescent="0.2">
      <c r="A143" s="10">
        <f>'Eva. classe'!A134</f>
        <v>80</v>
      </c>
      <c r="B143" s="27">
        <f>INDEX('Eva. classe'!C134:AF134,R24)</f>
        <v>0</v>
      </c>
      <c r="C143" s="27">
        <f>INDEX('Eva. classe'!AG134:BJ134,R24)</f>
        <v>0</v>
      </c>
      <c r="D143" s="27">
        <f>INDEX('Eva. classe'!BK134:CN134,R24)</f>
        <v>0</v>
      </c>
      <c r="E143" s="13"/>
      <c r="F143" s="14">
        <f t="shared" si="12"/>
        <v>0</v>
      </c>
      <c r="G143" s="14">
        <f t="shared" si="13"/>
        <v>0</v>
      </c>
      <c r="H143" s="14">
        <f t="shared" si="14"/>
        <v>1</v>
      </c>
      <c r="I143" s="14">
        <f t="shared" si="15"/>
        <v>0</v>
      </c>
      <c r="J143" s="23" t="str">
        <f>'Eva. classe'!B134</f>
        <v>Observer et décrire une œuvre plastique.</v>
      </c>
      <c r="K143" s="23"/>
      <c r="L143" s="23"/>
      <c r="M143" s="23"/>
      <c r="N143" s="23"/>
      <c r="O143" s="23"/>
      <c r="P143" s="23"/>
      <c r="Q143" s="23"/>
      <c r="R143" s="23"/>
      <c r="S143" s="23"/>
      <c r="T143" s="23"/>
      <c r="U143" s="23"/>
      <c r="V143" s="23"/>
    </row>
    <row r="144" spans="1:37" s="45" customFormat="1" ht="15.75" hidden="1" customHeight="1" x14ac:dyDescent="0.2">
      <c r="A144" s="53"/>
      <c r="B144" s="53"/>
      <c r="C144" s="53"/>
      <c r="D144" s="53" t="s">
        <v>0</v>
      </c>
      <c r="E144" s="53"/>
      <c r="F144" s="53"/>
      <c r="G144" s="53"/>
      <c r="H144" s="53"/>
      <c r="I144" s="53"/>
      <c r="J144" s="54" t="str">
        <f>'Eva. classe'!B135</f>
        <v>2. ÉDUCATION MUSICALE</v>
      </c>
      <c r="K144" s="53"/>
      <c r="L144" s="53"/>
      <c r="M144" s="53"/>
      <c r="N144" s="53"/>
      <c r="O144" s="53"/>
      <c r="P144" s="53"/>
      <c r="Q144" s="53"/>
      <c r="R144" s="53"/>
      <c r="S144" s="53"/>
      <c r="T144" s="53"/>
      <c r="U144" s="53"/>
      <c r="V144" s="43"/>
      <c r="W144" s="44"/>
      <c r="X144" s="44"/>
      <c r="Y144" s="44"/>
      <c r="AK144" s="9"/>
    </row>
    <row r="145" spans="1:37" ht="15.75" hidden="1" customHeight="1" x14ac:dyDescent="0.2">
      <c r="A145" s="10">
        <f>'Eva. classe'!A136</f>
        <v>81</v>
      </c>
      <c r="B145" s="27">
        <f>INDEX('Eva. classe'!C136:AF136,R24)</f>
        <v>0</v>
      </c>
      <c r="C145" s="27">
        <f>INDEX('Eva. classe'!AG136:BJ136,R24)</f>
        <v>0</v>
      </c>
      <c r="D145" s="27">
        <f>INDEX('Eva. classe'!BK136:CN136,R24)</f>
        <v>0</v>
      </c>
      <c r="E145" s="13"/>
      <c r="F145" s="14">
        <f t="shared" si="12"/>
        <v>0</v>
      </c>
      <c r="G145" s="14">
        <f t="shared" si="13"/>
        <v>0</v>
      </c>
      <c r="H145" s="14">
        <f t="shared" si="14"/>
        <v>1</v>
      </c>
      <c r="I145" s="14">
        <f t="shared" si="15"/>
        <v>0</v>
      </c>
      <c r="J145" s="23" t="str">
        <f>'Eva. classe'!B136</f>
        <v>Interpréter de mémoire un répertoire de chansons.</v>
      </c>
      <c r="K145" s="23"/>
      <c r="L145" s="23"/>
      <c r="M145" s="23"/>
      <c r="N145" s="23"/>
      <c r="O145" s="23"/>
      <c r="P145" s="23"/>
      <c r="Q145" s="23"/>
      <c r="R145" s="23"/>
      <c r="S145" s="23"/>
      <c r="T145" s="23"/>
      <c r="U145" s="23"/>
      <c r="V145" s="23"/>
      <c r="AK145" s="45"/>
    </row>
    <row r="146" spans="1:37" ht="15.75" hidden="1" customHeight="1" x14ac:dyDescent="0.2">
      <c r="A146" s="10">
        <f>'Eva. classe'!A137</f>
        <v>82</v>
      </c>
      <c r="B146" s="27">
        <f>INDEX('Eva. classe'!C137:AF137,R24)</f>
        <v>0</v>
      </c>
      <c r="C146" s="27">
        <f>INDEX('Eva. classe'!AG137:BJ137,R24)</f>
        <v>0</v>
      </c>
      <c r="D146" s="27">
        <f>INDEX('Eva. classe'!BK137:CN137,R24)</f>
        <v>0</v>
      </c>
      <c r="E146" s="13"/>
      <c r="F146" s="14">
        <f t="shared" si="12"/>
        <v>0</v>
      </c>
      <c r="G146" s="14">
        <f t="shared" si="13"/>
        <v>0</v>
      </c>
      <c r="H146" s="14">
        <f t="shared" si="14"/>
        <v>1</v>
      </c>
      <c r="I146" s="14">
        <f t="shared" si="15"/>
        <v>0</v>
      </c>
      <c r="J146" s="23" t="str">
        <f>'Eva. classe'!B137</f>
        <v>Tenir sa voix et se placer en formation chorale</v>
      </c>
      <c r="K146" s="23"/>
      <c r="L146" s="23"/>
      <c r="M146" s="23"/>
      <c r="N146" s="23"/>
      <c r="O146" s="23"/>
      <c r="P146" s="23"/>
      <c r="Q146" s="23"/>
      <c r="R146" s="23"/>
      <c r="S146" s="23"/>
      <c r="T146" s="23"/>
      <c r="U146" s="23"/>
      <c r="V146" s="23"/>
    </row>
    <row r="147" spans="1:37" ht="15.75" hidden="1" customHeight="1" x14ac:dyDescent="0.2">
      <c r="A147" s="10">
        <f>'Eva. classe'!A138</f>
        <v>83</v>
      </c>
      <c r="B147" s="27">
        <f>INDEX('Eva. classe'!C138:AF138,R24)</f>
        <v>0</v>
      </c>
      <c r="C147" s="27">
        <f>INDEX('Eva. classe'!AG138:BJ138,R24)</f>
        <v>0</v>
      </c>
      <c r="D147" s="27">
        <f>INDEX('Eva. classe'!BK138:CN138,R24)</f>
        <v>0</v>
      </c>
      <c r="E147" s="13"/>
      <c r="F147" s="14">
        <f t="shared" si="12"/>
        <v>0</v>
      </c>
      <c r="G147" s="14">
        <f t="shared" si="13"/>
        <v>0</v>
      </c>
      <c r="H147" s="14">
        <f t="shared" si="14"/>
        <v>1</v>
      </c>
      <c r="I147" s="14">
        <f t="shared" si="15"/>
        <v>0</v>
      </c>
      <c r="J147" s="636" t="str">
        <f>'Eva. classe'!B138</f>
        <v>Décrire une œuvre musicale, mobiliser son attention dans une écoute prolongée et y repérer des éléments musicaux (instruments, rythme).</v>
      </c>
      <c r="K147" s="636"/>
      <c r="L147" s="636"/>
      <c r="M147" s="636"/>
      <c r="N147" s="636"/>
      <c r="O147" s="636"/>
      <c r="P147" s="636"/>
      <c r="Q147" s="636"/>
      <c r="R147" s="636"/>
      <c r="S147" s="636"/>
      <c r="T147" s="636"/>
      <c r="U147" s="636"/>
      <c r="V147" s="35"/>
    </row>
    <row r="148" spans="1:37" ht="9" hidden="1" customHeight="1" x14ac:dyDescent="0.2">
      <c r="A148" s="10"/>
      <c r="B148" s="13"/>
      <c r="C148" s="13"/>
      <c r="D148" s="13"/>
      <c r="E148" s="13"/>
      <c r="F148" s="14"/>
      <c r="G148" s="14"/>
      <c r="H148" s="14"/>
      <c r="I148" s="14"/>
      <c r="J148" s="636"/>
      <c r="K148" s="636"/>
      <c r="L148" s="636"/>
      <c r="M148" s="636"/>
      <c r="N148" s="636"/>
      <c r="O148" s="636"/>
      <c r="P148" s="636"/>
      <c r="Q148" s="636"/>
      <c r="R148" s="636"/>
      <c r="S148" s="636"/>
      <c r="T148" s="636"/>
      <c r="U148" s="636"/>
      <c r="V148" s="35"/>
    </row>
    <row r="149" spans="1:37" s="45" customFormat="1" ht="15.75" hidden="1" customHeight="1" x14ac:dyDescent="0.2">
      <c r="A149" s="53"/>
      <c r="B149" s="53"/>
      <c r="C149" s="53"/>
      <c r="D149" s="53" t="s">
        <v>0</v>
      </c>
      <c r="E149" s="53"/>
      <c r="F149" s="53"/>
      <c r="G149" s="53"/>
      <c r="H149" s="53"/>
      <c r="I149" s="53"/>
      <c r="J149" s="54" t="str">
        <f>'Eva. classe'!B139</f>
        <v>3. HISTOIRE DES ARTS</v>
      </c>
      <c r="K149" s="53"/>
      <c r="L149" s="53"/>
      <c r="M149" s="53"/>
      <c r="N149" s="53"/>
      <c r="O149" s="53"/>
      <c r="P149" s="53"/>
      <c r="Q149" s="53"/>
      <c r="R149" s="53"/>
      <c r="S149" s="53"/>
      <c r="T149" s="53"/>
      <c r="U149" s="53"/>
      <c r="V149" s="43"/>
      <c r="W149" s="44"/>
      <c r="X149" s="44"/>
      <c r="Y149" s="44"/>
      <c r="AK149" s="9"/>
    </row>
    <row r="150" spans="1:37" ht="15.75" hidden="1" customHeight="1" x14ac:dyDescent="0.2">
      <c r="A150" s="10">
        <f>'Eva. classe'!A140</f>
        <v>84</v>
      </c>
      <c r="B150" s="27">
        <f>INDEX('Eva. classe'!C140:AF140,R24)</f>
        <v>0</v>
      </c>
      <c r="C150" s="27">
        <f>INDEX('Eva. classe'!AG140:BJ140,R24)</f>
        <v>0</v>
      </c>
      <c r="D150" s="27">
        <f>INDEX('Eva. classe'!BK140:CN140,R24)</f>
        <v>0</v>
      </c>
      <c r="E150" s="13"/>
      <c r="F150" s="14">
        <f t="shared" si="12"/>
        <v>0</v>
      </c>
      <c r="G150" s="14">
        <f t="shared" si="13"/>
        <v>0</v>
      </c>
      <c r="H150" s="14">
        <f t="shared" si="14"/>
        <v>1</v>
      </c>
      <c r="I150" s="14">
        <f t="shared" si="15"/>
        <v>0</v>
      </c>
      <c r="J150" s="636" t="str">
        <f>'Eva. classe'!B140</f>
        <v>Reconnaître et nommer certaines œuvres d'artistes, des œuvres de référence du patrimoine musical, les situer historiquement et culturellement.</v>
      </c>
      <c r="K150" s="636"/>
      <c r="L150" s="636"/>
      <c r="M150" s="636"/>
      <c r="N150" s="636"/>
      <c r="O150" s="636"/>
      <c r="P150" s="636"/>
      <c r="Q150" s="636"/>
      <c r="R150" s="636"/>
      <c r="S150" s="636"/>
      <c r="T150" s="636"/>
      <c r="U150" s="636"/>
      <c r="V150" s="35"/>
      <c r="AK150" s="45"/>
    </row>
    <row r="151" spans="1:37" ht="15.75" hidden="1" customHeight="1" x14ac:dyDescent="0.2">
      <c r="A151" s="10">
        <f>'Eva. classe'!A141</f>
        <v>85</v>
      </c>
      <c r="B151" s="27">
        <f>INDEX('Eva. classe'!C141:AF141,R24)</f>
        <v>0</v>
      </c>
      <c r="C151" s="27">
        <f>INDEX('Eva. classe'!AG141:BJ141,R24)</f>
        <v>0</v>
      </c>
      <c r="D151" s="27">
        <f>INDEX('Eva. classe'!BK141:CN141,R24)</f>
        <v>0</v>
      </c>
      <c r="E151" s="13"/>
      <c r="F151" s="14">
        <f t="shared" si="12"/>
        <v>0</v>
      </c>
      <c r="G151" s="14">
        <f t="shared" si="13"/>
        <v>0</v>
      </c>
      <c r="H151" s="14">
        <f t="shared" si="14"/>
        <v>1</v>
      </c>
      <c r="I151" s="14">
        <f t="shared" si="15"/>
        <v>0</v>
      </c>
      <c r="J151" s="23" t="str">
        <f>'Eva. classe'!B141</f>
        <v>Êtablir des relations entre les œuvres.</v>
      </c>
      <c r="K151" s="23"/>
      <c r="L151" s="23"/>
      <c r="M151" s="23"/>
      <c r="N151" s="23"/>
      <c r="O151" s="23"/>
      <c r="P151" s="23"/>
      <c r="Q151" s="23"/>
      <c r="R151" s="23"/>
      <c r="S151" s="23"/>
      <c r="T151" s="23"/>
      <c r="U151" s="23"/>
      <c r="V151" s="23"/>
    </row>
    <row r="152" spans="1:37" ht="8.4499999999999993" hidden="1" customHeight="1" x14ac:dyDescent="0.2">
      <c r="A152" s="10"/>
      <c r="B152" s="13"/>
      <c r="C152" s="13"/>
      <c r="D152" s="13"/>
      <c r="E152" s="13"/>
      <c r="F152" s="14"/>
      <c r="G152" s="14"/>
      <c r="H152" s="14"/>
      <c r="I152" s="14"/>
      <c r="J152" s="23"/>
      <c r="K152" s="23"/>
      <c r="L152" s="23"/>
      <c r="M152" s="23"/>
      <c r="N152" s="23"/>
      <c r="O152" s="23"/>
      <c r="P152" s="23"/>
      <c r="Q152" s="23"/>
      <c r="R152" s="23"/>
      <c r="S152" s="23"/>
      <c r="T152" s="23"/>
      <c r="U152" s="23"/>
      <c r="V152" s="23"/>
    </row>
    <row r="153" spans="1:37" ht="15.75" hidden="1" customHeight="1" x14ac:dyDescent="0.2">
      <c r="A153" s="55" t="str">
        <f>'Eva. classe'!B142</f>
        <v>► ÉDUCATION PHYSIQUE ET SPORTIVE</v>
      </c>
      <c r="B153" s="56"/>
      <c r="C153" s="56"/>
      <c r="D153" s="56"/>
      <c r="E153" s="56"/>
      <c r="F153" s="56"/>
      <c r="G153" s="56"/>
      <c r="H153" s="56"/>
      <c r="I153" s="56"/>
      <c r="J153" s="56"/>
      <c r="K153" s="56"/>
      <c r="L153" s="56"/>
      <c r="M153" s="56"/>
      <c r="N153" s="56"/>
      <c r="O153" s="56"/>
      <c r="P153" s="56"/>
      <c r="Q153" s="56"/>
      <c r="R153" s="56"/>
      <c r="S153" s="56"/>
      <c r="T153" s="56"/>
      <c r="U153" s="56"/>
      <c r="V153" s="23"/>
    </row>
    <row r="154" spans="1:37" ht="15.75" hidden="1" customHeight="1" x14ac:dyDescent="0.2">
      <c r="A154" s="10">
        <f>'Eva. classe'!A143</f>
        <v>86</v>
      </c>
      <c r="B154" s="27">
        <f>INDEX('Eva. classe'!C143:AF143,R24)</f>
        <v>0</v>
      </c>
      <c r="C154" s="27">
        <f>INDEX('Eva. classe'!AG143:BJ143,R24)</f>
        <v>0</v>
      </c>
      <c r="D154" s="27">
        <f>INDEX('Eva. classe'!BK143:CN143,R24)</f>
        <v>0</v>
      </c>
      <c r="E154" s="13"/>
      <c r="F154" s="14">
        <f t="shared" si="12"/>
        <v>0</v>
      </c>
      <c r="G154" s="14">
        <f t="shared" si="13"/>
        <v>0</v>
      </c>
      <c r="H154" s="14">
        <f t="shared" si="14"/>
        <v>1</v>
      </c>
      <c r="I154" s="14">
        <f t="shared" si="15"/>
        <v>0</v>
      </c>
      <c r="J154" s="23" t="str">
        <f>'Eva. classe'!B143</f>
        <v>Réaliser une performance mesurée (natation, activités athlétiques: courir, lancer, sauter).</v>
      </c>
      <c r="K154" s="23"/>
      <c r="L154" s="23"/>
      <c r="M154" s="23"/>
      <c r="N154" s="23"/>
      <c r="O154" s="23"/>
      <c r="P154" s="23"/>
      <c r="Q154" s="23"/>
      <c r="R154" s="23"/>
      <c r="S154" s="23"/>
      <c r="T154" s="23"/>
      <c r="U154" s="23"/>
      <c r="V154" s="23"/>
      <c r="W154" s="24"/>
      <c r="X154" s="24"/>
      <c r="Y154" s="24"/>
    </row>
    <row r="155" spans="1:37" ht="15.75" hidden="1" customHeight="1" x14ac:dyDescent="0.2">
      <c r="A155" s="10">
        <f>'Eva. classe'!A144</f>
        <v>87</v>
      </c>
      <c r="B155" s="27">
        <f>INDEX('Eva. classe'!C144:AF144,R24)</f>
        <v>0</v>
      </c>
      <c r="C155" s="27">
        <f>INDEX('Eva. classe'!AG144:BJ144,R24)</f>
        <v>0</v>
      </c>
      <c r="D155" s="27">
        <f>INDEX('Eva. classe'!BK144:CN144,R24)</f>
        <v>0</v>
      </c>
      <c r="E155" s="13"/>
      <c r="F155" s="14">
        <f t="shared" si="12"/>
        <v>0</v>
      </c>
      <c r="G155" s="14">
        <f t="shared" si="13"/>
        <v>0</v>
      </c>
      <c r="H155" s="14">
        <f t="shared" si="14"/>
        <v>1</v>
      </c>
      <c r="I155" s="14">
        <f t="shared" si="15"/>
        <v>0</v>
      </c>
      <c r="J155" s="23" t="str">
        <f>'Eva. classe'!B144</f>
        <v>Savoir s'orienter, savoir nager.</v>
      </c>
      <c r="K155" s="23"/>
      <c r="L155" s="23"/>
      <c r="M155" s="23"/>
      <c r="N155" s="23"/>
      <c r="O155" s="23"/>
      <c r="P155" s="23"/>
      <c r="Q155" s="23"/>
      <c r="R155" s="23"/>
      <c r="S155" s="23"/>
      <c r="T155" s="23"/>
      <c r="U155" s="23"/>
      <c r="V155" s="23"/>
      <c r="W155" s="24"/>
      <c r="X155" s="24" t="s">
        <v>0</v>
      </c>
      <c r="Y155" s="24"/>
    </row>
    <row r="156" spans="1:37" ht="15.75" hidden="1" customHeight="1" x14ac:dyDescent="0.2">
      <c r="A156" s="10">
        <f>'Eva. classe'!A145</f>
        <v>88</v>
      </c>
      <c r="B156" s="27">
        <f>INDEX('Eva. classe'!C145:AF145,R24)</f>
        <v>0</v>
      </c>
      <c r="C156" s="27">
        <f>INDEX('Eva. classe'!AG145:BJ145,R24)</f>
        <v>0</v>
      </c>
      <c r="D156" s="27">
        <f>INDEX('Eva. classe'!BK145:CN145,R24)</f>
        <v>0</v>
      </c>
      <c r="E156" s="13"/>
      <c r="F156" s="14">
        <f t="shared" si="12"/>
        <v>0</v>
      </c>
      <c r="G156" s="14">
        <f t="shared" si="13"/>
        <v>0</v>
      </c>
      <c r="H156" s="14">
        <f t="shared" si="14"/>
        <v>1</v>
      </c>
      <c r="I156" s="14">
        <f t="shared" si="15"/>
        <v>0</v>
      </c>
      <c r="J156" s="23" t="str">
        <f>'Eva. classe'!B145</f>
        <v>Coopérer ou s'opposer individuellement ou collectivement (jeux de lutte, jeux de raquettes, jeux collectifs).</v>
      </c>
      <c r="K156" s="23"/>
      <c r="L156" s="23"/>
      <c r="M156" s="23"/>
      <c r="N156" s="23"/>
      <c r="O156" s="23"/>
      <c r="P156" s="23"/>
      <c r="Q156" s="23"/>
      <c r="R156" s="23"/>
      <c r="S156" s="23"/>
      <c r="T156" s="23"/>
      <c r="U156" s="23"/>
      <c r="V156" s="23"/>
      <c r="W156" s="24"/>
      <c r="X156" s="24"/>
      <c r="Y156" s="24"/>
    </row>
    <row r="157" spans="1:37" ht="15.75" hidden="1" customHeight="1" x14ac:dyDescent="0.2">
      <c r="A157" s="10">
        <f>'Eva. classe'!A146</f>
        <v>89</v>
      </c>
      <c r="B157" s="27">
        <f>INDEX('Eva. classe'!C146:AF146,R24)</f>
        <v>0</v>
      </c>
      <c r="C157" s="27">
        <f>INDEX('Eva. classe'!AG146:BJ146,R24)</f>
        <v>0</v>
      </c>
      <c r="D157" s="27">
        <f>INDEX('Eva. classe'!BK146:CN146,R24)</f>
        <v>0</v>
      </c>
      <c r="E157" s="13"/>
      <c r="F157" s="14">
        <f t="shared" si="12"/>
        <v>0</v>
      </c>
      <c r="G157" s="14">
        <f t="shared" si="13"/>
        <v>0</v>
      </c>
      <c r="H157" s="14">
        <f t="shared" si="14"/>
        <v>1</v>
      </c>
      <c r="I157" s="14">
        <f t="shared" si="15"/>
        <v>0</v>
      </c>
      <c r="J157" s="23" t="str">
        <f>'Eva. classe'!B146</f>
        <v>Concevoir et réaliser des actions à visée expressive, artistique et esthétique (danse, activités gymniques).</v>
      </c>
      <c r="K157" s="23"/>
      <c r="L157" s="23"/>
      <c r="M157" s="23"/>
      <c r="N157" s="23"/>
      <c r="O157" s="23"/>
      <c r="P157" s="23"/>
      <c r="Q157" s="23"/>
      <c r="R157" s="23"/>
      <c r="S157" s="23"/>
      <c r="T157" s="23"/>
      <c r="U157" s="23"/>
      <c r="V157" s="23"/>
      <c r="W157" s="24"/>
      <c r="X157" s="24"/>
      <c r="Y157" s="24"/>
    </row>
    <row r="158" spans="1:37" ht="9.6" hidden="1" customHeight="1" x14ac:dyDescent="0.2">
      <c r="A158" s="10"/>
      <c r="B158" s="13"/>
      <c r="C158" s="13"/>
      <c r="D158" s="13"/>
      <c r="E158" s="13"/>
      <c r="F158" s="14"/>
      <c r="G158" s="14"/>
      <c r="H158" s="14"/>
      <c r="I158" s="14"/>
      <c r="J158" s="23"/>
      <c r="K158" s="23"/>
      <c r="L158" s="23"/>
      <c r="M158" s="23"/>
      <c r="N158" s="23"/>
      <c r="O158" s="23"/>
      <c r="P158" s="23"/>
      <c r="Q158" s="23"/>
      <c r="R158" s="23"/>
      <c r="S158" s="23"/>
      <c r="T158" s="23"/>
      <c r="U158" s="23"/>
      <c r="V158" s="23"/>
      <c r="W158" s="24"/>
      <c r="X158" s="24"/>
      <c r="Y158" s="24" t="s">
        <v>0</v>
      </c>
    </row>
    <row r="159" spans="1:37" s="60" customFormat="1" ht="15.75" hidden="1" customHeight="1" x14ac:dyDescent="0.2">
      <c r="A159" s="57" t="str">
        <f>'Eva. classe'!B147</f>
        <v>TECHNIQUES USUELLES DE L'INFORMATION ET DE LA COMMUNICATION</v>
      </c>
      <c r="B159" s="58"/>
      <c r="C159" s="58"/>
      <c r="D159" s="58"/>
      <c r="E159" s="58"/>
      <c r="F159" s="58"/>
      <c r="G159" s="58"/>
      <c r="H159" s="58"/>
      <c r="I159" s="58"/>
      <c r="J159" s="58"/>
      <c r="K159" s="58"/>
      <c r="L159" s="58"/>
      <c r="M159" s="58"/>
      <c r="N159" s="58"/>
      <c r="O159" s="58"/>
      <c r="P159" s="58"/>
      <c r="Q159" s="58"/>
      <c r="R159" s="58"/>
      <c r="S159" s="58"/>
      <c r="T159" s="58"/>
      <c r="U159" s="58"/>
      <c r="V159" s="59"/>
      <c r="AK159" s="9"/>
    </row>
    <row r="160" spans="1:37" ht="15.75" hidden="1" customHeight="1" x14ac:dyDescent="0.2">
      <c r="A160" s="10">
        <f>'Eva. classe'!A148</f>
        <v>89</v>
      </c>
      <c r="B160" s="27">
        <f>INDEX('Eva. classe'!C148:AF148,R24)</f>
        <v>0</v>
      </c>
      <c r="C160" s="27">
        <f>INDEX('Eva. classe'!AG148:BJ148,R24)</f>
        <v>0</v>
      </c>
      <c r="D160" s="27">
        <f>INDEX('Eva. classe'!BK148:CN148,R24)</f>
        <v>0</v>
      </c>
      <c r="E160" s="13"/>
      <c r="F160" s="14">
        <f t="shared" si="12"/>
        <v>0</v>
      </c>
      <c r="G160" s="14">
        <f t="shared" si="13"/>
        <v>0</v>
      </c>
      <c r="H160" s="14">
        <f t="shared" si="14"/>
        <v>1</v>
      </c>
      <c r="I160" s="14">
        <f t="shared" si="15"/>
        <v>0</v>
      </c>
      <c r="J160" s="23" t="str">
        <f>'Eva. classe'!B148</f>
        <v>Utiliser son espace de travail dans un environnement en réseau.</v>
      </c>
      <c r="K160" s="23"/>
      <c r="L160" s="23"/>
      <c r="M160" s="23"/>
      <c r="N160" s="23"/>
      <c r="O160" s="23"/>
      <c r="P160" s="23"/>
      <c r="Q160" s="23"/>
      <c r="R160" s="23"/>
      <c r="S160" s="23"/>
      <c r="T160" s="23"/>
      <c r="U160" s="23"/>
      <c r="V160" s="23"/>
      <c r="AK160" s="60"/>
    </row>
    <row r="161" spans="1:25" ht="15.75" hidden="1" customHeight="1" x14ac:dyDescent="0.2">
      <c r="A161" s="10">
        <f>'Eva. classe'!A149</f>
        <v>90</v>
      </c>
      <c r="B161" s="27">
        <f>INDEX('Eva. classe'!C149:AF149,R24)</f>
        <v>0</v>
      </c>
      <c r="C161" s="27">
        <f>INDEX('Eva. classe'!AG149:BJ149,R24)</f>
        <v>0</v>
      </c>
      <c r="D161" s="27">
        <f>INDEX('Eva. classe'!BK149:CN149,R24)</f>
        <v>0</v>
      </c>
      <c r="E161" s="13"/>
      <c r="F161" s="14">
        <f t="shared" si="12"/>
        <v>0</v>
      </c>
      <c r="G161" s="14">
        <f t="shared" si="13"/>
        <v>0</v>
      </c>
      <c r="H161" s="14">
        <f t="shared" si="14"/>
        <v>1</v>
      </c>
      <c r="I161" s="14">
        <f t="shared" si="15"/>
        <v>0</v>
      </c>
      <c r="J161" s="23" t="str">
        <f>'Eva. classe'!B149</f>
        <v>Adopter une attitude responsable face à l'usage de l'informatique et d'internet.</v>
      </c>
      <c r="K161" s="23"/>
      <c r="L161" s="23"/>
      <c r="M161" s="23"/>
      <c r="N161" s="23"/>
      <c r="O161" s="23"/>
      <c r="P161" s="23"/>
      <c r="Q161" s="23"/>
      <c r="R161" s="23"/>
      <c r="S161" s="23"/>
      <c r="T161" s="23"/>
      <c r="U161" s="23"/>
      <c r="V161" s="23"/>
      <c r="W161" s="24"/>
      <c r="X161" s="24"/>
      <c r="Y161" s="24"/>
    </row>
    <row r="162" spans="1:25" ht="15.75" hidden="1" customHeight="1" x14ac:dyDescent="0.2">
      <c r="A162" s="10">
        <f>'Eva. classe'!A150</f>
        <v>91</v>
      </c>
      <c r="B162" s="27">
        <f>INDEX('Eva. classe'!C150:AF150,R24)</f>
        <v>0</v>
      </c>
      <c r="C162" s="27">
        <f>INDEX('Eva. classe'!AG150:BJ150,R24)</f>
        <v>0</v>
      </c>
      <c r="D162" s="27">
        <f>INDEX('Eva. classe'!BK150:CN150,R24)</f>
        <v>0</v>
      </c>
      <c r="E162" s="13"/>
      <c r="F162" s="14">
        <f>MIN(COUNTIF(D162,2)+COUNTIF(D162,1)+COUNTIF(C162,2)+COUNTIF(C162,1)+COUNTIF(B162,2)+COUNTIF(B162,1),1)</f>
        <v>0</v>
      </c>
      <c r="G162" s="14">
        <f>IF(OR(D162=3,D162=4),0,F162)</f>
        <v>0</v>
      </c>
      <c r="H162" s="14">
        <f>IF(OR(C162=3,C162=4),0,1)</f>
        <v>1</v>
      </c>
      <c r="I162" s="14">
        <f>IF(OR(D162=2,D162=1),1,G162*H162)</f>
        <v>0</v>
      </c>
      <c r="J162" s="23" t="str">
        <f>'Eva. classe'!B150</f>
        <v>Créer et modifier un document numérique.</v>
      </c>
      <c r="K162" s="61"/>
      <c r="L162" s="61"/>
      <c r="M162" s="61"/>
      <c r="N162" s="61"/>
      <c r="O162" s="61"/>
      <c r="P162" s="61"/>
      <c r="Q162" s="61"/>
      <c r="R162" s="61"/>
      <c r="S162" s="61"/>
      <c r="T162" s="61"/>
      <c r="U162" s="61"/>
      <c r="V162" s="29"/>
      <c r="W162" s="24"/>
      <c r="X162" s="24"/>
      <c r="Y162" s="24"/>
    </row>
    <row r="163" spans="1:25" ht="15.75" hidden="1" customHeight="1" x14ac:dyDescent="0.2">
      <c r="A163" s="10">
        <f>'Eva. classe'!A151</f>
        <v>92</v>
      </c>
      <c r="B163" s="27">
        <f>INDEX('Eva. classe'!C151:AF151,R24)</f>
        <v>0</v>
      </c>
      <c r="C163" s="27">
        <f>INDEX('Eva. classe'!AG151:BJ151,R24)</f>
        <v>0</v>
      </c>
      <c r="D163" s="27">
        <f>INDEX('Eva. classe'!BK151:CN151,R24)</f>
        <v>0</v>
      </c>
      <c r="E163" s="13"/>
      <c r="F163" s="14">
        <f>MIN(COUNTIF(D163,2)+COUNTIF(D163,1)+COUNTIF(C163,2)+COUNTIF(C163,1)+COUNTIF(B163,2)+COUNTIF(B163,1),1)</f>
        <v>0</v>
      </c>
      <c r="G163" s="14">
        <f>IF(OR(D163=3,D163=4),0,F163)</f>
        <v>0</v>
      </c>
      <c r="H163" s="14">
        <f>IF(OR(C163=3,C163=4),0,1)</f>
        <v>1</v>
      </c>
      <c r="I163" s="14">
        <f>IF(OR(D163=2,D163=1),1,G163*H163)</f>
        <v>0</v>
      </c>
      <c r="J163" s="23" t="str">
        <f>'Eva. classe'!B151</f>
        <v>S'informer et se documenter.</v>
      </c>
      <c r="K163" s="14"/>
      <c r="L163" s="14"/>
      <c r="M163" s="14"/>
      <c r="N163" s="14"/>
      <c r="O163" s="14"/>
      <c r="P163" s="14"/>
      <c r="Q163" s="14"/>
      <c r="R163" s="14"/>
      <c r="S163" s="14"/>
      <c r="T163" s="14"/>
      <c r="U163" s="14"/>
      <c r="V163" s="14"/>
    </row>
    <row r="164" spans="1:25" ht="15.75" hidden="1" customHeight="1" x14ac:dyDescent="0.2">
      <c r="A164" s="10">
        <f>'Eva. classe'!A152</f>
        <v>93</v>
      </c>
      <c r="B164" s="27">
        <f>INDEX('Eva. classe'!C152:AF152,R24)</f>
        <v>0</v>
      </c>
      <c r="C164" s="27">
        <f>INDEX('Eva. classe'!AG152:BJ152,R24)</f>
        <v>0</v>
      </c>
      <c r="D164" s="27">
        <f>INDEX('Eva. classe'!BK152:CN152,R24)</f>
        <v>0</v>
      </c>
      <c r="E164" s="13"/>
      <c r="F164" s="14">
        <f>MIN(COUNTIF(D164,2)+COUNTIF(D164,1)+COUNTIF(C164,2)+COUNTIF(C164,1)+COUNTIF(B164,2)+COUNTIF(B164,1),1)</f>
        <v>0</v>
      </c>
      <c r="G164" s="14">
        <f>IF(OR(D164=3,D164=4),0,F164)</f>
        <v>0</v>
      </c>
      <c r="H164" s="14">
        <f>IF(OR(C164=3,C164=4),0,1)</f>
        <v>1</v>
      </c>
      <c r="I164" s="14">
        <f>IF(OR(D164=2,D164=1),1,G164*H164)</f>
        <v>0</v>
      </c>
      <c r="J164" s="23" t="str">
        <f>'Eva. classe'!B152</f>
        <v>Communiquer et échanger au moyen des technologies de l'information et de la communication.</v>
      </c>
      <c r="K164" s="14"/>
      <c r="L164" s="14"/>
      <c r="M164" s="14"/>
      <c r="N164" s="14"/>
      <c r="O164" s="14"/>
      <c r="P164" s="14"/>
      <c r="Q164" s="14"/>
      <c r="R164" s="14"/>
      <c r="S164" s="14"/>
      <c r="T164" s="14"/>
      <c r="U164" s="14"/>
      <c r="V164" s="14"/>
    </row>
    <row r="165" spans="1:25" ht="11.25" hidden="1" customHeight="1" x14ac:dyDescent="0.2">
      <c r="A165" s="10" t="s">
        <v>0</v>
      </c>
      <c r="B165" s="62" t="s">
        <v>136</v>
      </c>
      <c r="C165" s="63"/>
      <c r="D165" s="63"/>
      <c r="E165" s="13"/>
      <c r="F165" s="14"/>
      <c r="G165" s="14"/>
      <c r="H165" s="14"/>
      <c r="I165" s="14"/>
      <c r="J165" s="64"/>
      <c r="K165" s="14"/>
      <c r="L165" s="14"/>
      <c r="M165" s="14"/>
      <c r="N165" s="14"/>
      <c r="O165" s="14"/>
      <c r="P165" s="14"/>
      <c r="Q165" s="14"/>
      <c r="R165" s="14"/>
      <c r="S165" s="14"/>
      <c r="T165" s="14"/>
      <c r="U165" s="14"/>
      <c r="V165" s="14"/>
    </row>
    <row r="166" spans="1:25" ht="11.25" hidden="1" customHeight="1" x14ac:dyDescent="0.2">
      <c r="A166" s="10" t="s">
        <v>0</v>
      </c>
      <c r="B166" s="65">
        <v>1</v>
      </c>
      <c r="C166" s="62" t="s">
        <v>132</v>
      </c>
      <c r="D166" s="66"/>
      <c r="E166" s="67"/>
      <c r="F166" s="14"/>
      <c r="G166" s="14"/>
      <c r="H166" s="14"/>
      <c r="I166" s="14"/>
      <c r="J166" s="68"/>
      <c r="K166" s="14"/>
      <c r="L166" s="14"/>
      <c r="M166" s="14"/>
      <c r="N166" s="14"/>
      <c r="O166" s="14"/>
      <c r="P166" s="14"/>
      <c r="Q166" s="14"/>
      <c r="R166" s="14"/>
      <c r="S166" s="14"/>
      <c r="T166" s="14"/>
      <c r="U166" s="14"/>
      <c r="V166" s="14"/>
    </row>
    <row r="167" spans="1:25" ht="11.25" hidden="1" customHeight="1" x14ac:dyDescent="0.2">
      <c r="A167" s="10"/>
      <c r="B167" s="65">
        <v>2</v>
      </c>
      <c r="C167" s="62" t="s">
        <v>133</v>
      </c>
      <c r="D167" s="66"/>
      <c r="E167" s="67"/>
      <c r="F167" s="14"/>
      <c r="G167" s="14"/>
      <c r="H167" s="14"/>
      <c r="I167" s="14"/>
      <c r="J167" s="69"/>
      <c r="K167" s="10"/>
      <c r="L167" s="10"/>
      <c r="M167" s="10"/>
      <c r="N167" s="10"/>
      <c r="O167" s="10"/>
      <c r="P167" s="10"/>
      <c r="Q167" s="10"/>
      <c r="R167" s="10"/>
      <c r="S167" s="10"/>
      <c r="T167" s="10"/>
      <c r="U167" s="10"/>
      <c r="V167" s="10"/>
    </row>
    <row r="168" spans="1:25" ht="11.25" hidden="1" customHeight="1" x14ac:dyDescent="0.2">
      <c r="A168" s="10" t="s">
        <v>0</v>
      </c>
      <c r="B168" s="65">
        <v>3</v>
      </c>
      <c r="C168" s="62" t="s">
        <v>134</v>
      </c>
      <c r="D168" s="66"/>
      <c r="E168" s="67"/>
      <c r="F168" s="14" t="e">
        <f>MIN(COUNTIF(#REF!,2)+COUNTIF(#REF!,1)+COUNTIF(#REF!,2)+COUNTIF(#REF!,1)+COUNTIF(#REF!,2)+COUNTIF(#REF!,1),1)</f>
        <v>#REF!</v>
      </c>
      <c r="G168" s="14" t="e">
        <f>IF(OR(#REF!=3,#REF!=4),0,F168)</f>
        <v>#REF!</v>
      </c>
      <c r="H168" s="14" t="e">
        <f>IF(OR(#REF!=3,#REF!=4),0,1)</f>
        <v>#REF!</v>
      </c>
      <c r="I168" s="14" t="e">
        <f>IF(OR(#REF!=2,#REF!=1),1,G168*H168)</f>
        <v>#REF!</v>
      </c>
      <c r="J168" s="70"/>
      <c r="K168" s="70"/>
      <c r="L168" s="70"/>
      <c r="M168" s="70"/>
      <c r="N168" s="70"/>
      <c r="O168" s="70"/>
      <c r="P168" s="70"/>
      <c r="Q168" s="70"/>
      <c r="R168" s="70"/>
      <c r="S168" s="70"/>
      <c r="T168" s="70"/>
      <c r="U168" s="70"/>
      <c r="V168" s="70"/>
    </row>
    <row r="169" spans="1:25" ht="11.25" hidden="1" customHeight="1" x14ac:dyDescent="0.2">
      <c r="A169" s="10" t="s">
        <v>0</v>
      </c>
      <c r="B169" s="65">
        <v>4</v>
      </c>
      <c r="C169" s="62" t="s">
        <v>135</v>
      </c>
      <c r="D169" s="66"/>
      <c r="E169" s="67"/>
      <c r="F169" s="14" t="e">
        <f>MIN(COUNTIF(#REF!,2)+COUNTIF(#REF!,1)+COUNTIF(#REF!,2)+COUNTIF(#REF!,1)+COUNTIF(#REF!,2)+COUNTIF(#REF!,1),1)</f>
        <v>#REF!</v>
      </c>
      <c r="G169" s="14" t="e">
        <f>IF(OR(#REF!=3,#REF!=4),0,F169)</f>
        <v>#REF!</v>
      </c>
      <c r="H169" s="14" t="e">
        <f>IF(OR(#REF!=3,#REF!=4),0,1)</f>
        <v>#REF!</v>
      </c>
      <c r="I169" s="14" t="e">
        <f>IF(OR(#REF!=2,#REF!=1),1,G169*H169)</f>
        <v>#REF!</v>
      </c>
      <c r="J169" s="70"/>
      <c r="K169" s="70"/>
      <c r="L169" s="70"/>
      <c r="M169" s="70"/>
      <c r="N169" s="70"/>
      <c r="O169" s="70"/>
      <c r="P169" s="70"/>
      <c r="Q169" s="70"/>
      <c r="R169" s="70"/>
      <c r="S169" s="70"/>
      <c r="T169" s="70"/>
      <c r="U169" s="70"/>
      <c r="V169" s="70"/>
      <c r="W169" s="9" t="s">
        <v>0</v>
      </c>
    </row>
    <row r="170" spans="1:25" ht="11.25" hidden="1" customHeight="1" x14ac:dyDescent="0.2">
      <c r="A170" s="10"/>
      <c r="B170" s="63"/>
      <c r="C170" s="62"/>
      <c r="D170" s="66"/>
      <c r="E170" s="67"/>
      <c r="F170" s="14"/>
      <c r="G170" s="14"/>
      <c r="H170" s="14"/>
      <c r="I170" s="14"/>
      <c r="J170" s="70"/>
      <c r="K170" s="70"/>
      <c r="L170" s="70"/>
      <c r="M170" s="70"/>
      <c r="N170" s="70"/>
      <c r="O170" s="70"/>
      <c r="P170" s="70"/>
      <c r="Q170" s="70"/>
      <c r="R170" s="70"/>
      <c r="S170" s="70"/>
      <c r="T170" s="70"/>
      <c r="U170" s="70"/>
      <c r="V170" s="70"/>
    </row>
    <row r="171" spans="1:25" ht="11.25" hidden="1" customHeight="1" x14ac:dyDescent="0.2">
      <c r="A171" s="10"/>
      <c r="B171" s="63"/>
      <c r="C171" s="62"/>
      <c r="D171" s="66"/>
      <c r="E171" s="67"/>
      <c r="F171" s="14"/>
      <c r="G171" s="14"/>
      <c r="H171" s="14"/>
      <c r="I171" s="14"/>
      <c r="J171" s="70"/>
      <c r="K171" s="70"/>
      <c r="L171" s="70"/>
      <c r="M171" s="70"/>
      <c r="N171" s="70"/>
      <c r="O171" s="70"/>
      <c r="P171" s="70"/>
      <c r="Q171" s="70"/>
      <c r="R171" s="70"/>
      <c r="S171" s="70"/>
      <c r="T171" s="70"/>
      <c r="U171" s="70"/>
      <c r="V171" s="70"/>
    </row>
    <row r="172" spans="1:25" ht="15.75" hidden="1" customHeight="1" x14ac:dyDescent="0.2">
      <c r="A172" s="10"/>
      <c r="B172" s="13"/>
      <c r="C172" s="13"/>
      <c r="D172" s="13"/>
      <c r="E172" s="13"/>
      <c r="F172" s="14"/>
      <c r="G172" s="14"/>
      <c r="H172" s="14"/>
      <c r="I172" s="30" t="e">
        <f>#REF!</f>
        <v>#REF!</v>
      </c>
      <c r="J172" s="10" t="s">
        <v>116</v>
      </c>
      <c r="K172" s="11">
        <f>K72</f>
        <v>0</v>
      </c>
      <c r="L172" s="90"/>
      <c r="M172" s="90"/>
      <c r="N172" s="23"/>
      <c r="O172" s="23"/>
      <c r="P172" s="23"/>
      <c r="Q172" s="23"/>
      <c r="R172" s="23"/>
      <c r="S172" s="646">
        <f>S72</f>
        <v>0</v>
      </c>
      <c r="T172" s="647"/>
      <c r="U172" s="648"/>
    </row>
    <row r="173" spans="1:25" ht="15.75" hidden="1" customHeight="1" x14ac:dyDescent="0.2">
      <c r="A173" s="10"/>
      <c r="B173" s="13"/>
      <c r="C173" s="13"/>
      <c r="D173" s="13"/>
      <c r="E173" s="13"/>
      <c r="F173" s="14"/>
      <c r="G173" s="14"/>
      <c r="H173" s="14"/>
      <c r="I173" s="14"/>
      <c r="J173" s="14"/>
      <c r="K173" s="14"/>
      <c r="L173" s="14"/>
      <c r="M173" s="14"/>
      <c r="N173" s="14"/>
      <c r="O173" s="14"/>
      <c r="P173" s="14"/>
      <c r="Q173" s="14"/>
      <c r="R173" s="14"/>
      <c r="S173" s="14"/>
      <c r="T173" s="14"/>
      <c r="U173" s="14"/>
    </row>
    <row r="174" spans="1:25" ht="15.75" hidden="1" customHeight="1" thickBot="1" x14ac:dyDescent="0.25">
      <c r="A174" s="10"/>
      <c r="B174" s="134"/>
      <c r="C174" s="134"/>
      <c r="D174" s="134"/>
      <c r="E174" s="134"/>
      <c r="F174" s="134"/>
      <c r="G174" s="134"/>
      <c r="H174" s="134"/>
      <c r="I174" s="134"/>
      <c r="J174" s="134"/>
      <c r="K174" s="134"/>
      <c r="L174" s="134"/>
      <c r="M174" s="134"/>
      <c r="N174" s="14"/>
      <c r="O174" s="14"/>
      <c r="P174" s="14"/>
      <c r="Q174" s="14"/>
      <c r="R174" s="14"/>
      <c r="S174" s="14"/>
      <c r="T174" s="14"/>
      <c r="U174" s="14"/>
    </row>
    <row r="175" spans="1:25" ht="213" hidden="1" customHeight="1" thickBot="1" x14ac:dyDescent="0.25">
      <c r="A175" s="10"/>
      <c r="B175" s="138" t="s">
        <v>9</v>
      </c>
      <c r="C175" s="649">
        <f>INDEX(Commentaires!C2:O31,'Profil classe'!Q2,1)</f>
        <v>0</v>
      </c>
      <c r="D175" s="650"/>
      <c r="E175" s="650"/>
      <c r="F175" s="650"/>
      <c r="G175" s="650"/>
      <c r="H175" s="650"/>
      <c r="I175" s="650"/>
      <c r="J175" s="650"/>
      <c r="K175" s="650"/>
      <c r="L175" s="650"/>
      <c r="M175" s="650"/>
      <c r="N175" s="650"/>
      <c r="O175" s="650"/>
      <c r="P175" s="650"/>
      <c r="Q175" s="650"/>
      <c r="R175" s="650"/>
      <c r="S175" s="650"/>
      <c r="T175" s="651"/>
      <c r="U175" s="14"/>
      <c r="V175" s="71"/>
    </row>
    <row r="176" spans="1:25" ht="15.75" hidden="1" customHeight="1" x14ac:dyDescent="0.2">
      <c r="A176" s="10"/>
      <c r="B176" s="13"/>
      <c r="C176" s="139"/>
      <c r="D176" s="139"/>
      <c r="E176" s="139"/>
      <c r="F176" s="139"/>
      <c r="G176" s="139"/>
      <c r="H176" s="139"/>
      <c r="I176" s="139"/>
      <c r="J176" s="139"/>
      <c r="K176" s="139"/>
      <c r="L176" s="139"/>
      <c r="M176" s="139"/>
      <c r="N176" s="139"/>
      <c r="O176" s="139"/>
      <c r="P176" s="139"/>
      <c r="Q176" s="139"/>
      <c r="R176" s="139"/>
      <c r="S176" s="139"/>
      <c r="T176" s="139"/>
      <c r="U176" s="14"/>
    </row>
    <row r="177" spans="1:21" ht="213" hidden="1" customHeight="1" x14ac:dyDescent="0.2">
      <c r="A177" s="10"/>
      <c r="B177" s="140" t="s">
        <v>10</v>
      </c>
      <c r="C177" s="649">
        <f>INDEX(Commentaires!Q2:Q31,'Profil classe'!Q2,1)</f>
        <v>0</v>
      </c>
      <c r="D177" s="650"/>
      <c r="E177" s="650"/>
      <c r="F177" s="650"/>
      <c r="G177" s="650"/>
      <c r="H177" s="650"/>
      <c r="I177" s="650"/>
      <c r="J177" s="650"/>
      <c r="K177" s="650"/>
      <c r="L177" s="650"/>
      <c r="M177" s="650"/>
      <c r="N177" s="650"/>
      <c r="O177" s="650"/>
      <c r="P177" s="650"/>
      <c r="Q177" s="650"/>
      <c r="R177" s="650"/>
      <c r="S177" s="650"/>
      <c r="T177" s="651"/>
      <c r="U177" s="141"/>
    </row>
    <row r="178" spans="1:21" ht="15.75" hidden="1" customHeight="1" x14ac:dyDescent="0.2">
      <c r="A178" s="10"/>
      <c r="B178" s="13"/>
      <c r="C178" s="139"/>
      <c r="D178" s="139"/>
      <c r="E178" s="139"/>
      <c r="F178" s="139"/>
      <c r="G178" s="139"/>
      <c r="H178" s="139"/>
      <c r="I178" s="139"/>
      <c r="J178" s="139"/>
      <c r="K178" s="139"/>
      <c r="L178" s="139"/>
      <c r="M178" s="139"/>
      <c r="N178" s="139"/>
      <c r="O178" s="139"/>
      <c r="P178" s="139"/>
      <c r="Q178" s="139"/>
      <c r="R178" s="139"/>
      <c r="S178" s="139"/>
      <c r="T178" s="139"/>
      <c r="U178" s="14"/>
    </row>
    <row r="179" spans="1:21" ht="213" hidden="1" customHeight="1" x14ac:dyDescent="0.2">
      <c r="A179" s="10"/>
      <c r="B179" s="138" t="s">
        <v>11</v>
      </c>
      <c r="C179" s="649">
        <f>INDEX(Commentaires!AE2:AQ31,'Profil classe'!Q2,1)</f>
        <v>0</v>
      </c>
      <c r="D179" s="650"/>
      <c r="E179" s="650"/>
      <c r="F179" s="650"/>
      <c r="G179" s="650"/>
      <c r="H179" s="650"/>
      <c r="I179" s="650"/>
      <c r="J179" s="650"/>
      <c r="K179" s="650"/>
      <c r="L179" s="650"/>
      <c r="M179" s="650"/>
      <c r="N179" s="650"/>
      <c r="O179" s="650"/>
      <c r="P179" s="650"/>
      <c r="Q179" s="650"/>
      <c r="R179" s="650"/>
      <c r="S179" s="650"/>
      <c r="T179" s="651"/>
      <c r="U179" s="14"/>
    </row>
    <row r="180" spans="1:21" ht="15.75" hidden="1" customHeight="1" x14ac:dyDescent="0.2">
      <c r="A180" s="10"/>
      <c r="B180" s="13"/>
      <c r="C180" s="14"/>
      <c r="D180" s="14"/>
      <c r="E180" s="14"/>
      <c r="F180" s="14"/>
      <c r="G180" s="14"/>
      <c r="H180" s="14"/>
      <c r="I180" s="14"/>
      <c r="J180" s="14"/>
      <c r="K180" s="14"/>
      <c r="L180" s="14"/>
      <c r="M180" s="14"/>
      <c r="N180" s="14"/>
      <c r="O180" s="14"/>
      <c r="P180" s="14"/>
      <c r="Q180" s="14"/>
      <c r="R180" s="14"/>
      <c r="S180" s="14"/>
      <c r="T180" s="14"/>
      <c r="U180" s="14"/>
    </row>
    <row r="181" spans="1:21" ht="15.75" hidden="1" customHeight="1" x14ac:dyDescent="0.2">
      <c r="A181" s="10"/>
      <c r="B181" s="142" t="s">
        <v>121</v>
      </c>
      <c r="C181" s="14"/>
      <c r="D181" s="14"/>
      <c r="E181" s="14"/>
      <c r="F181" s="14"/>
      <c r="G181" s="14"/>
      <c r="H181" s="14"/>
      <c r="I181" s="14"/>
      <c r="J181" s="14"/>
      <c r="K181" s="14" t="s">
        <v>0</v>
      </c>
      <c r="L181" s="14"/>
      <c r="M181" s="14"/>
      <c r="N181" s="14"/>
      <c r="O181" s="14"/>
      <c r="P181" s="14"/>
      <c r="Q181" s="14"/>
      <c r="R181" s="14"/>
      <c r="S181" s="143" t="s">
        <v>122</v>
      </c>
      <c r="T181" s="14"/>
      <c r="U181" s="14"/>
    </row>
    <row r="182" spans="1:21" ht="15.75" hidden="1" customHeight="1" x14ac:dyDescent="0.2">
      <c r="A182" s="10"/>
      <c r="B182" s="14"/>
      <c r="C182" s="14"/>
      <c r="D182" s="14"/>
      <c r="E182" s="14"/>
      <c r="F182" s="14"/>
      <c r="G182" s="14"/>
      <c r="H182" s="14"/>
      <c r="I182" s="14"/>
      <c r="J182" s="14"/>
      <c r="K182" s="14"/>
      <c r="L182" s="14"/>
      <c r="M182" s="14"/>
      <c r="N182" s="14"/>
      <c r="O182" s="14"/>
      <c r="P182" s="14"/>
      <c r="Q182" s="14"/>
      <c r="R182" s="14"/>
      <c r="S182" s="14"/>
      <c r="T182" s="14"/>
      <c r="U182" s="14"/>
    </row>
    <row r="183" spans="1:21" ht="15.75" hidden="1" customHeight="1" x14ac:dyDescent="0.2">
      <c r="A183" s="10"/>
      <c r="B183" s="134"/>
      <c r="C183" s="134"/>
      <c r="D183" s="134"/>
      <c r="E183" s="134"/>
      <c r="F183" s="134"/>
      <c r="G183" s="134"/>
      <c r="H183" s="134"/>
      <c r="I183" s="134"/>
      <c r="J183" s="134"/>
      <c r="K183" s="134"/>
      <c r="L183" s="134"/>
      <c r="M183" s="134"/>
      <c r="N183" s="14"/>
      <c r="O183" s="14"/>
      <c r="P183" s="14"/>
      <c r="Q183" s="14"/>
      <c r="R183" s="14"/>
      <c r="S183" s="14"/>
      <c r="T183" s="14"/>
      <c r="U183" s="14"/>
    </row>
    <row r="184" spans="1:21" ht="15.75" hidden="1" customHeight="1" x14ac:dyDescent="0.2">
      <c r="A184" s="10"/>
      <c r="B184" s="89"/>
      <c r="C184" s="63"/>
      <c r="D184" s="63"/>
      <c r="E184" s="63"/>
      <c r="F184" s="63"/>
      <c r="G184" s="63"/>
      <c r="H184" s="63"/>
      <c r="I184" s="63"/>
      <c r="J184" s="63"/>
      <c r="K184" s="134"/>
      <c r="L184" s="134"/>
      <c r="M184" s="134"/>
      <c r="N184" s="14"/>
      <c r="O184" s="14"/>
      <c r="P184" s="14"/>
      <c r="Q184" s="14"/>
      <c r="R184" s="14"/>
      <c r="S184" s="89"/>
      <c r="T184" s="89"/>
      <c r="U184" s="89"/>
    </row>
    <row r="185" spans="1:21" ht="15.75" hidden="1" customHeight="1" x14ac:dyDescent="0.2">
      <c r="A185" s="10"/>
      <c r="B185" s="89"/>
      <c r="C185" s="63"/>
      <c r="D185" s="63"/>
      <c r="E185" s="63"/>
      <c r="F185" s="63"/>
      <c r="G185" s="63"/>
      <c r="H185" s="63"/>
      <c r="I185" s="63"/>
      <c r="J185" s="63"/>
      <c r="K185" s="134"/>
      <c r="L185" s="134"/>
      <c r="M185" s="134"/>
      <c r="N185" s="14"/>
      <c r="O185" s="14"/>
      <c r="P185" s="14"/>
      <c r="Q185" s="14"/>
      <c r="R185" s="14"/>
      <c r="S185" s="89"/>
      <c r="T185" s="89"/>
      <c r="U185" s="89"/>
    </row>
    <row r="186" spans="1:21" ht="15.75" hidden="1" customHeight="1" x14ac:dyDescent="0.2">
      <c r="A186" s="10"/>
      <c r="B186" s="89"/>
      <c r="C186" s="63"/>
      <c r="D186" s="63"/>
      <c r="E186" s="63"/>
      <c r="F186" s="63"/>
      <c r="G186" s="63"/>
      <c r="H186" s="63"/>
      <c r="I186" s="63"/>
      <c r="J186" s="63"/>
      <c r="K186" s="134"/>
      <c r="L186" s="134"/>
      <c r="M186" s="134"/>
      <c r="N186" s="14"/>
      <c r="O186" s="14"/>
      <c r="P186" s="14"/>
      <c r="Q186" s="14"/>
      <c r="R186" s="14"/>
      <c r="S186" s="89"/>
      <c r="T186" s="89"/>
      <c r="U186" s="89"/>
    </row>
    <row r="187" spans="1:21" ht="15.75" hidden="1" customHeight="1" x14ac:dyDescent="0.2">
      <c r="A187" s="10"/>
      <c r="B187" s="89"/>
      <c r="C187" s="63"/>
      <c r="D187" s="63"/>
      <c r="E187" s="63"/>
      <c r="F187" s="63"/>
      <c r="G187" s="63"/>
      <c r="H187" s="63"/>
      <c r="I187" s="63"/>
      <c r="J187" s="63"/>
      <c r="K187" s="134"/>
      <c r="L187" s="134"/>
      <c r="M187" s="134"/>
      <c r="N187" s="14"/>
      <c r="O187" s="14"/>
      <c r="P187" s="14"/>
      <c r="Q187" s="14"/>
      <c r="R187" s="14"/>
      <c r="S187" s="89"/>
      <c r="T187" s="89"/>
      <c r="U187" s="89"/>
    </row>
    <row r="188" spans="1:21" ht="15.75" hidden="1" customHeight="1" x14ac:dyDescent="0.2">
      <c r="A188" s="10"/>
      <c r="B188" s="89"/>
      <c r="C188" s="63"/>
      <c r="D188" s="63"/>
      <c r="E188" s="63"/>
      <c r="F188" s="63"/>
      <c r="G188" s="63"/>
      <c r="H188" s="63"/>
      <c r="I188" s="63"/>
      <c r="J188" s="63"/>
      <c r="K188" s="134"/>
      <c r="L188" s="134"/>
      <c r="M188" s="134"/>
      <c r="N188" s="14"/>
      <c r="O188" s="14"/>
      <c r="P188" s="14"/>
      <c r="Q188" s="14"/>
      <c r="R188" s="14"/>
      <c r="S188" s="89"/>
      <c r="T188" s="89"/>
      <c r="U188" s="89"/>
    </row>
    <row r="189" spans="1:21" ht="15.75" hidden="1" customHeight="1" x14ac:dyDescent="0.2">
      <c r="A189" s="10"/>
      <c r="B189" s="89"/>
      <c r="C189" s="63"/>
      <c r="D189" s="63"/>
      <c r="E189" s="63"/>
      <c r="F189" s="63"/>
      <c r="G189" s="63"/>
      <c r="H189" s="63"/>
      <c r="I189" s="63"/>
      <c r="J189" s="63"/>
      <c r="K189" s="134"/>
      <c r="L189" s="134"/>
      <c r="M189" s="134"/>
      <c r="N189" s="14"/>
      <c r="O189" s="14"/>
      <c r="P189" s="14"/>
      <c r="Q189" s="14"/>
      <c r="R189" s="14"/>
      <c r="S189" s="89"/>
      <c r="T189" s="89"/>
      <c r="U189" s="89"/>
    </row>
    <row r="190" spans="1:21" ht="15.75" hidden="1" customHeight="1" x14ac:dyDescent="0.2">
      <c r="A190" s="10"/>
      <c r="B190" s="89"/>
      <c r="C190" s="63"/>
      <c r="D190" s="63"/>
      <c r="E190" s="63"/>
      <c r="F190" s="63"/>
      <c r="G190" s="63"/>
      <c r="H190" s="63"/>
      <c r="I190" s="63"/>
      <c r="J190" s="63"/>
      <c r="K190" s="134"/>
      <c r="L190" s="134"/>
      <c r="M190" s="134"/>
      <c r="N190" s="14"/>
      <c r="O190" s="14"/>
      <c r="P190" s="14"/>
      <c r="Q190" s="14"/>
      <c r="R190" s="14"/>
      <c r="S190" s="89"/>
      <c r="T190" s="89"/>
      <c r="U190" s="89"/>
    </row>
    <row r="191" spans="1:21" ht="15.75" hidden="1" customHeight="1" x14ac:dyDescent="0.2">
      <c r="A191" s="10"/>
      <c r="B191" s="89"/>
      <c r="C191" s="63"/>
      <c r="D191" s="63"/>
      <c r="E191" s="63"/>
      <c r="F191" s="63"/>
      <c r="G191" s="63"/>
      <c r="H191" s="63"/>
      <c r="I191" s="63"/>
      <c r="J191" s="63"/>
      <c r="K191" s="134"/>
      <c r="L191" s="134"/>
      <c r="M191" s="134"/>
      <c r="N191" s="14"/>
      <c r="O191" s="14"/>
      <c r="P191" s="14"/>
      <c r="Q191" s="14"/>
      <c r="R191" s="14"/>
      <c r="S191" s="89"/>
      <c r="T191" s="89"/>
      <c r="U191" s="89"/>
    </row>
    <row r="192" spans="1:21" ht="15.75" hidden="1" customHeight="1" x14ac:dyDescent="0.2">
      <c r="A192" s="10"/>
      <c r="B192" s="89"/>
      <c r="C192" s="63"/>
      <c r="D192" s="63"/>
      <c r="E192" s="63"/>
      <c r="F192" s="63"/>
      <c r="G192" s="63"/>
      <c r="H192" s="63"/>
      <c r="I192" s="63"/>
      <c r="J192" s="63"/>
      <c r="K192" s="134"/>
      <c r="L192" s="134"/>
      <c r="M192" s="134"/>
      <c r="N192" s="14"/>
      <c r="O192" s="14"/>
      <c r="P192" s="14"/>
      <c r="Q192" s="14"/>
      <c r="R192" s="14"/>
      <c r="S192" s="89"/>
      <c r="T192" s="89"/>
      <c r="U192" s="89"/>
    </row>
    <row r="193" spans="1:36" ht="15.75" hidden="1" customHeight="1" x14ac:dyDescent="0.2">
      <c r="A193" s="10"/>
      <c r="B193" s="89"/>
      <c r="C193" s="63"/>
      <c r="D193" s="63"/>
      <c r="E193" s="63"/>
      <c r="F193" s="63"/>
      <c r="G193" s="63"/>
      <c r="H193" s="63"/>
      <c r="I193" s="63"/>
      <c r="J193" s="63"/>
      <c r="K193" s="134"/>
      <c r="L193" s="134"/>
      <c r="M193" s="134"/>
      <c r="N193" s="14"/>
      <c r="O193" s="14"/>
      <c r="P193" s="14"/>
      <c r="Q193" s="14"/>
      <c r="R193" s="14"/>
      <c r="S193" s="89"/>
      <c r="T193" s="89"/>
      <c r="U193" s="89"/>
    </row>
    <row r="194" spans="1:36" ht="12" hidden="1" customHeight="1" x14ac:dyDescent="0.2">
      <c r="A194" s="10"/>
      <c r="B194" s="13"/>
      <c r="C194" s="13"/>
      <c r="D194" s="13"/>
      <c r="E194" s="13"/>
      <c r="F194" s="14"/>
      <c r="G194" s="14"/>
      <c r="H194" s="14"/>
      <c r="I194" s="14"/>
      <c r="J194" s="14"/>
      <c r="K194" s="14"/>
      <c r="L194" s="14"/>
      <c r="M194" s="14"/>
      <c r="N194" s="14"/>
      <c r="O194" s="14"/>
      <c r="P194" s="14"/>
      <c r="Q194" s="14"/>
      <c r="R194" s="14"/>
      <c r="S194" s="14"/>
      <c r="T194" s="14"/>
      <c r="U194" s="14"/>
    </row>
    <row r="195" spans="1:36" ht="7.5" customHeight="1" x14ac:dyDescent="0.2">
      <c r="A195" s="10"/>
      <c r="B195" s="652" t="str">
        <f>CONCATENATE("Suivi des acquis scolaires de: ",K17," ",K16)</f>
        <v>Suivi des acquis scolaires de: 0 0</v>
      </c>
      <c r="C195" s="652"/>
      <c r="D195" s="652"/>
      <c r="E195" s="652"/>
      <c r="F195" s="652"/>
      <c r="G195" s="652"/>
      <c r="H195" s="652"/>
      <c r="I195" s="652"/>
      <c r="J195" s="652"/>
      <c r="K195" s="652"/>
      <c r="L195" s="652"/>
      <c r="M195" s="652"/>
      <c r="N195" s="652"/>
      <c r="O195" s="652"/>
      <c r="P195" s="652"/>
      <c r="Q195" s="652"/>
      <c r="R195" s="652"/>
      <c r="S195" s="652"/>
      <c r="T195" s="652"/>
      <c r="U195" s="652"/>
    </row>
    <row r="196" spans="1:36" ht="9.75" customHeight="1" x14ac:dyDescent="0.2">
      <c r="A196" s="10"/>
      <c r="B196" s="652"/>
      <c r="C196" s="652"/>
      <c r="D196" s="652"/>
      <c r="E196" s="652"/>
      <c r="F196" s="652"/>
      <c r="G196" s="652"/>
      <c r="H196" s="652"/>
      <c r="I196" s="652"/>
      <c r="J196" s="652"/>
      <c r="K196" s="652"/>
      <c r="L196" s="652"/>
      <c r="M196" s="652"/>
      <c r="N196" s="652"/>
      <c r="O196" s="652"/>
      <c r="P196" s="652"/>
      <c r="Q196" s="652"/>
      <c r="R196" s="652"/>
      <c r="S196" s="652"/>
      <c r="T196" s="652"/>
      <c r="U196" s="652"/>
    </row>
    <row r="197" spans="1:36" ht="15" hidden="1" customHeight="1" x14ac:dyDescent="0.2">
      <c r="A197" s="10"/>
      <c r="B197" s="91"/>
      <c r="C197" s="91"/>
      <c r="D197" s="91"/>
      <c r="E197" s="91"/>
      <c r="F197" s="91"/>
      <c r="G197" s="91"/>
      <c r="H197" s="91"/>
      <c r="I197" s="91"/>
      <c r="J197" s="91"/>
      <c r="K197" s="91"/>
      <c r="L197" s="91"/>
      <c r="M197" s="91"/>
      <c r="N197" s="91"/>
      <c r="O197" s="91"/>
      <c r="P197" s="91"/>
      <c r="Q197" s="91"/>
      <c r="R197" s="91"/>
      <c r="S197" s="91"/>
      <c r="T197" s="91"/>
      <c r="U197" s="91"/>
    </row>
    <row r="198" spans="1:36" ht="15.75" customHeight="1" x14ac:dyDescent="0.25">
      <c r="A198" s="10"/>
      <c r="B198" s="13"/>
      <c r="C198" s="13"/>
      <c r="D198" s="13"/>
      <c r="E198" s="93" t="s">
        <v>155</v>
      </c>
      <c r="F198" s="93"/>
      <c r="G198" s="93"/>
      <c r="H198" s="93"/>
      <c r="I198" s="93"/>
      <c r="J198" s="93"/>
      <c r="K198" s="93"/>
      <c r="L198" s="93"/>
      <c r="M198" s="93"/>
      <c r="N198" s="93"/>
      <c r="O198" s="93"/>
      <c r="P198" s="93"/>
      <c r="Q198" s="93"/>
      <c r="R198" s="93"/>
      <c r="S198" s="20" t="str">
        <f>CONCATENATE(LEFT('Eva. classe'!C10,1),1)</f>
        <v>T1</v>
      </c>
      <c r="T198" s="20" t="str">
        <f>CONCATENATE(LEFT('Eva. classe'!AG10,1),2)</f>
        <v>T2</v>
      </c>
      <c r="U198" s="20" t="str">
        <f>IF(LEFT('Eva. classe'!BK10,1)="T","T3","")</f>
        <v>T3</v>
      </c>
      <c r="X198" s="207" t="s">
        <v>219</v>
      </c>
      <c r="Y198" s="207" t="s">
        <v>219</v>
      </c>
      <c r="Z198" s="207" t="s">
        <v>219</v>
      </c>
      <c r="AA198" s="207" t="s">
        <v>217</v>
      </c>
      <c r="AB198" s="207" t="s">
        <v>218</v>
      </c>
      <c r="AC198" s="207" t="s">
        <v>218</v>
      </c>
      <c r="AD198" s="207" t="s">
        <v>218</v>
      </c>
      <c r="AI198" s="9" t="s">
        <v>213</v>
      </c>
      <c r="AJ198" s="9" t="s">
        <v>214</v>
      </c>
    </row>
    <row r="199" spans="1:36" ht="21.75" customHeight="1" x14ac:dyDescent="0.2">
      <c r="A199" s="10"/>
      <c r="B199" s="624" t="s">
        <v>156</v>
      </c>
      <c r="C199" s="594" t="s">
        <v>128</v>
      </c>
      <c r="D199" s="594"/>
      <c r="E199" s="594"/>
      <c r="F199" s="594"/>
      <c r="G199" s="594"/>
      <c r="H199" s="594"/>
      <c r="I199" s="594"/>
      <c r="J199" s="594"/>
      <c r="K199" s="594"/>
      <c r="L199" s="594"/>
      <c r="M199" s="594"/>
      <c r="N199" s="594"/>
      <c r="O199" s="594"/>
      <c r="P199" s="594"/>
      <c r="Q199" s="594"/>
      <c r="R199" s="594"/>
      <c r="S199" s="98" t="str">
        <f>IF(COUNTIF($B$31:$B$33,"&lt;&gt;0")=0,"",INT(SUM($B$31:$B$33)/COUNTIF($B$31:$B$33,"&lt;&gt;0")+0.4))</f>
        <v/>
      </c>
      <c r="T199" s="99" t="str">
        <f>IF(COUNTIF($C$31:$C$33,"&lt;&gt;0")=0,"",INT(SUM($C$31:$C$33)/COUNTIF($C$31:$C$33,"&lt;&gt;0")+0.4))</f>
        <v/>
      </c>
      <c r="U199" s="98" t="str">
        <f>IF(COUNTIF($D$31:$D$33,"&lt;&gt;0")=0,"",INT(SUM($D$31:$D$33)/COUNTIF($D$31:$D$33,"&lt;&gt;0")+0.4))</f>
        <v/>
      </c>
      <c r="AA199" s="98" t="str">
        <f>IF(COUNTIF($B$31:$B$33,"&lt;&gt;0")=0,"",INT(SUM($B$31:$B$33)/COUNTIF($B$31:$B$33,"&lt;&gt;0")+0.4))</f>
        <v/>
      </c>
      <c r="AB199" s="99" t="str">
        <f>IF(COUNTIF($C$31:$C$33,"&lt;&gt;0")=0,"",INT(SUM($C$31:$C$33)/COUNTIF($C$31:$C$33,"&lt;&gt;0")+0.4))</f>
        <v/>
      </c>
      <c r="AC199" s="98" t="str">
        <f>IF(COUNTIF($D$31:$D$33,"&lt;&gt;0")=0,"",INT(SUM($D$31:$D$33)/COUNTIF($D$31:$D$33,"&lt;&gt;0")+0.4))</f>
        <v/>
      </c>
      <c r="AF199" s="208" t="e">
        <f>T199-S199+4</f>
        <v>#VALUE!</v>
      </c>
      <c r="AG199" s="208" t="e">
        <f>U199-T199+4</f>
        <v>#VALUE!</v>
      </c>
      <c r="AI199" s="209" t="e">
        <f t="shared" ref="AI199:AJ202" si="16">INDEX($X$198:$AD$198,AF199)</f>
        <v>#VALUE!</v>
      </c>
      <c r="AJ199" s="210" t="e">
        <f t="shared" si="16"/>
        <v>#VALUE!</v>
      </c>
    </row>
    <row r="200" spans="1:36" ht="21.75" customHeight="1" x14ac:dyDescent="0.2">
      <c r="A200" s="10"/>
      <c r="B200" s="624"/>
      <c r="C200" s="596" t="s">
        <v>129</v>
      </c>
      <c r="D200" s="596"/>
      <c r="E200" s="596"/>
      <c r="F200" s="596"/>
      <c r="G200" s="596"/>
      <c r="H200" s="596"/>
      <c r="I200" s="596"/>
      <c r="J200" s="596"/>
      <c r="K200" s="596"/>
      <c r="L200" s="596"/>
      <c r="M200" s="596"/>
      <c r="N200" s="596"/>
      <c r="O200" s="596"/>
      <c r="P200" s="596"/>
      <c r="Q200" s="596"/>
      <c r="R200" s="596"/>
      <c r="S200" s="98" t="str">
        <f>IF(COUNTIF($B$37:$B$46,"&lt;&gt;0")=0,"",INT(SUM($B$37:$B$46)/COUNTIF($B$37:$B$46,"&lt;&gt;0")+0.4))</f>
        <v/>
      </c>
      <c r="T200" s="99" t="str">
        <f>IF(COUNTIF($C$37:$C$46,"&lt;&gt;0")=0,"",INT(SUM($C$37:$C$46)/COUNTIF($C$37:$C$46,"&lt;&gt;0")+0.4))</f>
        <v/>
      </c>
      <c r="U200" s="98" t="str">
        <f>IF(COUNTIF($D$37:$D$46,"&lt;&gt;0")=0,"",INT(SUM($D$37:$D$46)/COUNTIF($D$37:$D$46,"&lt;&gt;0")+0.4))</f>
        <v/>
      </c>
      <c r="AA200" s="98" t="str">
        <f>IF(COUNTIF($B$37:$B$46,"&lt;&gt;0")=0,"",INT(SUM($B$37:$B$46)/COUNTIF($B$37:$B$46,"&lt;&gt;0")+0.4))</f>
        <v/>
      </c>
      <c r="AB200" s="99" t="str">
        <f>IF(COUNTIF($C$37:$C$46,"&lt;&gt;0")=0,"",INT(SUM($C$37:$C$46)/COUNTIF($C$37:$C$46,"&lt;&gt;0")+0.4))</f>
        <v/>
      </c>
      <c r="AC200" s="98" t="str">
        <f>IF(COUNTIF($D$37:$D$46,"&lt;&gt;0")=0,"",INT(SUM($D$37:$D$46)/COUNTIF($D$37:$D$46,"&lt;&gt;0")+0.4))</f>
        <v/>
      </c>
      <c r="AF200" s="208" t="e">
        <f t="shared" ref="AF200:AF232" si="17">T200-S200+4</f>
        <v>#VALUE!</v>
      </c>
      <c r="AG200" s="208" t="e">
        <f t="shared" ref="AG200:AG232" si="18">U200-T200+4</f>
        <v>#VALUE!</v>
      </c>
      <c r="AI200" s="209" t="e">
        <f t="shared" si="16"/>
        <v>#VALUE!</v>
      </c>
      <c r="AJ200" s="210" t="e">
        <f t="shared" si="16"/>
        <v>#VALUE!</v>
      </c>
    </row>
    <row r="201" spans="1:36" ht="21.75" customHeight="1" x14ac:dyDescent="0.2">
      <c r="A201" s="10"/>
      <c r="B201" s="624"/>
      <c r="C201" s="594" t="s">
        <v>25</v>
      </c>
      <c r="D201" s="594"/>
      <c r="E201" s="594"/>
      <c r="F201" s="594"/>
      <c r="G201" s="594"/>
      <c r="H201" s="594"/>
      <c r="I201" s="594"/>
      <c r="J201" s="594"/>
      <c r="K201" s="594"/>
      <c r="L201" s="594"/>
      <c r="M201" s="594"/>
      <c r="N201" s="594"/>
      <c r="O201" s="594"/>
      <c r="P201" s="594"/>
      <c r="Q201" s="594"/>
      <c r="R201" s="594"/>
      <c r="S201" s="98" t="str">
        <f>IF(COUNTIF($B$49:$B$51,"&lt;&gt;0")=0,"",INT(SUM($B$49:$B$51)/COUNTIF($B$49:$B$51,"&lt;&gt;0")+0.4))</f>
        <v/>
      </c>
      <c r="T201" s="99" t="str">
        <f>IF(COUNTIF($C$49:$C$51,"&lt;&gt;0")=0,"",INT(SUM($C$49:$C$51)/COUNTIF($C$49:$C$51,"&lt;&gt;0")+0.4))</f>
        <v/>
      </c>
      <c r="U201" s="98" t="str">
        <f>IF(COUNTIF($D$49:$D$51,"&lt;&gt;0")=0,"",INT(SUM($D$49:$D$51)/COUNTIF($D$49:$D$51,"&lt;&gt;0")+0.4))</f>
        <v/>
      </c>
      <c r="AA201" s="98" t="str">
        <f>IF(COUNTIF($B$49:$B$51,"&lt;&gt;0")=0,"",INT(SUM($B$49:$B$51)/COUNTIF($B$49:$B$51,"&lt;&gt;0")+0.4))</f>
        <v/>
      </c>
      <c r="AB201" s="99" t="str">
        <f>IF(COUNTIF($C$49:$C$51,"&lt;&gt;0")=0,"",INT(SUM($C$49:$C$51)/COUNTIF($C$49:$C$51,"&lt;&gt;0")+0.4))</f>
        <v/>
      </c>
      <c r="AC201" s="98" t="str">
        <f>IF(COUNTIF($D$49:$D$51,"&lt;&gt;0")=0,"",INT(SUM($D$49:$D$51)/COUNTIF($D$49:$D$51,"&lt;&gt;0")+0.4))</f>
        <v/>
      </c>
      <c r="AF201" s="208" t="e">
        <f t="shared" si="17"/>
        <v>#VALUE!</v>
      </c>
      <c r="AG201" s="208" t="e">
        <f t="shared" si="18"/>
        <v>#VALUE!</v>
      </c>
      <c r="AI201" s="209" t="e">
        <f t="shared" si="16"/>
        <v>#VALUE!</v>
      </c>
      <c r="AJ201" s="210" t="e">
        <f t="shared" si="16"/>
        <v>#VALUE!</v>
      </c>
    </row>
    <row r="202" spans="1:36" ht="21.75" customHeight="1" x14ac:dyDescent="0.2">
      <c r="A202" s="10"/>
      <c r="B202" s="624"/>
      <c r="C202" s="625" t="s">
        <v>148</v>
      </c>
      <c r="D202" s="625"/>
      <c r="E202" s="625"/>
      <c r="F202" s="625"/>
      <c r="G202" s="625"/>
      <c r="H202" s="625"/>
      <c r="I202" s="625"/>
      <c r="J202" s="625"/>
      <c r="K202" s="625"/>
      <c r="L202" s="625"/>
      <c r="M202" s="625"/>
      <c r="N202" s="625"/>
      <c r="O202" s="625"/>
      <c r="P202" s="625"/>
      <c r="Q202" s="625"/>
      <c r="R202" s="625"/>
      <c r="S202" s="98" t="str">
        <f>IF(COUNTIF($B$54:$B$68,"&lt;&gt;0")=0,"",INT(SUM($B$54:$B$68)/COUNTIF($B$54:$B$68,"&lt;&gt;0")+0.4))</f>
        <v/>
      </c>
      <c r="T202" s="99" t="str">
        <f>IF(COUNTIF($C$54:$C$68,"&lt;&gt;0")=0,"",INT(SUM($C$54:$C$68)/COUNTIF($C$54:$C$68,"&lt;&gt;0")+0.4))</f>
        <v/>
      </c>
      <c r="U202" s="98" t="str">
        <f>IF(COUNTIF($D$54:$D$68,"&lt;&gt;0")=0,"",INT(SUM($D$54:$D$68)/COUNTIF($D$54:$D$68,"&lt;&gt;0")+0.4))</f>
        <v/>
      </c>
      <c r="AA202" s="98" t="str">
        <f>IF(COUNTIF($B$54:$B$68,"&lt;&gt;0")=0,"",INT(SUM($B$54:$B$68)/COUNTIF($B$54:$B$68,"&lt;&gt;0")+0.4))</f>
        <v/>
      </c>
      <c r="AB202" s="99" t="str">
        <f>IF(COUNTIF($C$54:$C$68,"&lt;&gt;0")=0,"",INT(SUM($C$54:$C$68)/COUNTIF($C$54:$C$68,"&lt;&gt;0")+0.4))</f>
        <v/>
      </c>
      <c r="AC202" s="98" t="str">
        <f>IF(COUNTIF($D$54:$D$68,"&lt;&gt;0")=0,"",INT(SUM($D$54:$D$68)/COUNTIF($D$54:$D$68,"&lt;&gt;0")+0.4))</f>
        <v/>
      </c>
      <c r="AF202" s="208" t="e">
        <f t="shared" si="17"/>
        <v>#VALUE!</v>
      </c>
      <c r="AG202" s="208" t="e">
        <f t="shared" si="18"/>
        <v>#VALUE!</v>
      </c>
      <c r="AI202" s="209" t="e">
        <f t="shared" si="16"/>
        <v>#VALUE!</v>
      </c>
      <c r="AJ202" s="210" t="e">
        <f t="shared" si="16"/>
        <v>#VALUE!</v>
      </c>
    </row>
    <row r="203" spans="1:36" ht="21.75" hidden="1" customHeight="1" x14ac:dyDescent="0.2">
      <c r="A203" s="10"/>
      <c r="B203" s="144"/>
      <c r="C203" s="145"/>
      <c r="D203" s="145"/>
      <c r="E203" s="145"/>
      <c r="F203" s="145"/>
      <c r="G203" s="145"/>
      <c r="H203" s="145"/>
      <c r="I203" s="145"/>
      <c r="J203" s="145"/>
      <c r="K203" s="145"/>
      <c r="L203" s="145"/>
      <c r="M203" s="145"/>
      <c r="N203" s="145"/>
      <c r="O203" s="145"/>
      <c r="P203" s="145"/>
      <c r="Q203" s="145"/>
      <c r="R203" s="145"/>
      <c r="S203" s="146"/>
      <c r="T203" s="147"/>
      <c r="U203" s="146"/>
      <c r="AA203" s="146"/>
      <c r="AB203" s="147"/>
      <c r="AC203" s="146"/>
      <c r="AF203" s="208">
        <f t="shared" si="17"/>
        <v>4</v>
      </c>
      <c r="AG203" s="208">
        <f t="shared" si="18"/>
        <v>4</v>
      </c>
      <c r="AI203" s="209" t="str">
        <f t="shared" ref="AI203:AJ207" si="19">INDEX($X$198:$AD$198,AF203)</f>
        <v>→</v>
      </c>
      <c r="AJ203" s="210" t="str">
        <f t="shared" si="19"/>
        <v>→</v>
      </c>
    </row>
    <row r="204" spans="1:36" ht="21.75" hidden="1" customHeight="1" x14ac:dyDescent="0.2">
      <c r="A204" s="10"/>
      <c r="B204" s="148"/>
      <c r="C204" s="97"/>
      <c r="D204" s="97"/>
      <c r="E204" s="96"/>
      <c r="F204" s="96"/>
      <c r="G204" s="96"/>
      <c r="H204" s="96"/>
      <c r="I204" s="96"/>
      <c r="J204" s="96"/>
      <c r="K204" s="96"/>
      <c r="L204" s="96"/>
      <c r="M204" s="96"/>
      <c r="N204" s="96"/>
      <c r="O204" s="96"/>
      <c r="P204" s="96"/>
      <c r="Q204" s="96"/>
      <c r="R204" s="96"/>
      <c r="S204" s="100" t="s">
        <v>117</v>
      </c>
      <c r="T204" s="101" t="s">
        <v>118</v>
      </c>
      <c r="U204" s="100" t="s">
        <v>119</v>
      </c>
      <c r="AA204" s="100" t="s">
        <v>117</v>
      </c>
      <c r="AB204" s="101" t="s">
        <v>118</v>
      </c>
      <c r="AC204" s="100" t="s">
        <v>119</v>
      </c>
      <c r="AF204" s="208" t="e">
        <f t="shared" si="17"/>
        <v>#VALUE!</v>
      </c>
      <c r="AG204" s="208" t="e">
        <f t="shared" si="18"/>
        <v>#VALUE!</v>
      </c>
      <c r="AI204" s="209" t="e">
        <f t="shared" si="19"/>
        <v>#VALUE!</v>
      </c>
      <c r="AJ204" s="210" t="e">
        <f t="shared" si="19"/>
        <v>#VALUE!</v>
      </c>
    </row>
    <row r="205" spans="1:36" ht="21.75" customHeight="1" x14ac:dyDescent="0.2">
      <c r="A205" s="10"/>
      <c r="B205" s="624" t="s">
        <v>157</v>
      </c>
      <c r="C205" s="594" t="s">
        <v>123</v>
      </c>
      <c r="D205" s="594"/>
      <c r="E205" s="594"/>
      <c r="F205" s="594"/>
      <c r="G205" s="594"/>
      <c r="H205" s="594"/>
      <c r="I205" s="594"/>
      <c r="J205" s="594"/>
      <c r="K205" s="594"/>
      <c r="L205" s="594"/>
      <c r="M205" s="594"/>
      <c r="N205" s="594"/>
      <c r="O205" s="594"/>
      <c r="P205" s="594"/>
      <c r="Q205" s="594"/>
      <c r="R205" s="594"/>
      <c r="S205" s="98" t="str">
        <f>IF(COUNTIF($B$77:$B$86,"&lt;&gt;0")=0,"",INT(SUM($B$77:$B$86)/COUNTIF($B$77:$B$86,"&lt;&gt;0")+0.4))</f>
        <v/>
      </c>
      <c r="T205" s="99" t="str">
        <f>IF(COUNTIF($C$77:$C$86,"&lt;&gt;0")=0,"",INT(SUM($C$77:$C$86)/COUNTIF($C$77:$C$86,"&lt;&gt;0")+0.4))</f>
        <v/>
      </c>
      <c r="U205" s="98" t="str">
        <f>IF(COUNTIF($D$77:$D$86,"&lt;&gt;0")=0,"",INT(SUM($D$77:$D$86)/COUNTIF($D$77:$D$86,"&lt;&gt;0")+0.4))</f>
        <v/>
      </c>
      <c r="AA205" s="98" t="str">
        <f>IF(COUNTIF($B$77:$B$86,"&lt;&gt;0")=0,"",INT(SUM($B$77:$B$86)/COUNTIF($B$77:$B$86,"&lt;&gt;0")+0.4))</f>
        <v/>
      </c>
      <c r="AB205" s="99" t="str">
        <f>IF(COUNTIF($C$77:$C$86,"&lt;&gt;0")=0,"",INT(SUM($C$77:$C$86)/COUNTIF($C$77:$C$86,"&lt;&gt;0")+0.4))</f>
        <v/>
      </c>
      <c r="AC205" s="98" t="str">
        <f>IF(COUNTIF($D$77:$D$86,"&lt;&gt;0")=0,"",INT(SUM($D$77:$D$86)/COUNTIF($D$77:$D$86,"&lt;&gt;0")+0.4))</f>
        <v/>
      </c>
      <c r="AF205" s="208" t="e">
        <f t="shared" si="17"/>
        <v>#VALUE!</v>
      </c>
      <c r="AG205" s="208" t="e">
        <f t="shared" si="18"/>
        <v>#VALUE!</v>
      </c>
      <c r="AI205" s="209" t="e">
        <f t="shared" si="19"/>
        <v>#VALUE!</v>
      </c>
      <c r="AJ205" s="210" t="e">
        <f t="shared" si="19"/>
        <v>#VALUE!</v>
      </c>
    </row>
    <row r="206" spans="1:36" ht="21.75" customHeight="1" x14ac:dyDescent="0.2">
      <c r="A206" s="10"/>
      <c r="B206" s="624"/>
      <c r="C206" s="596" t="s">
        <v>124</v>
      </c>
      <c r="D206" s="596"/>
      <c r="E206" s="596"/>
      <c r="F206" s="596"/>
      <c r="G206" s="596"/>
      <c r="H206" s="596"/>
      <c r="I206" s="596"/>
      <c r="J206" s="596"/>
      <c r="K206" s="596"/>
      <c r="L206" s="596"/>
      <c r="M206" s="596"/>
      <c r="N206" s="596"/>
      <c r="O206" s="596"/>
      <c r="P206" s="596"/>
      <c r="Q206" s="596"/>
      <c r="R206" s="596"/>
      <c r="S206" s="98" t="str">
        <f>IF(COUNTIF($B$95:$B$102,"&lt;&gt;0")=0,"",INT(SUM($B$95:$B$102)/COUNTIF($B$95:$B$102,"&lt;&gt;0")+0.4))</f>
        <v/>
      </c>
      <c r="T206" s="99" t="str">
        <f>IF(COUNTIF($C$95:$C$102,"&lt;&gt;0")=0,"",INT(SUM($C$95:$C$102)/COUNTIF($C$95:$C$102,"&lt;&gt;0")+0.4))</f>
        <v/>
      </c>
      <c r="U206" s="98" t="str">
        <f>IF(COUNTIF($D$95:$D$102,"&lt;&gt;0")=0,"",INT(SUM($D$95:$D$102)/COUNTIF($D$95:$D$102,"&lt;&gt;0")+0.4))</f>
        <v/>
      </c>
      <c r="AA206" s="98" t="str">
        <f>IF(COUNTIF($B$95:$B$102,"&lt;&gt;0")=0,"",INT(SUM($B$95:$B$102)/COUNTIF($B$95:$B$102,"&lt;&gt;0")+0.4))</f>
        <v/>
      </c>
      <c r="AB206" s="99" t="str">
        <f>IF(COUNTIF($C$95:$C$102,"&lt;&gt;0")=0,"",INT(SUM($C$95:$C$102)/COUNTIF($C$95:$C$102,"&lt;&gt;0")+0.4))</f>
        <v/>
      </c>
      <c r="AC206" s="98" t="str">
        <f>IF(COUNTIF($D$95:$D$102,"&lt;&gt;0")=0,"",INT(SUM($D$95:$D$102)/COUNTIF($D$95:$D$102,"&lt;&gt;0")+0.4))</f>
        <v/>
      </c>
      <c r="AF206" s="208" t="e">
        <f t="shared" si="17"/>
        <v>#VALUE!</v>
      </c>
      <c r="AG206" s="208" t="e">
        <f t="shared" si="18"/>
        <v>#VALUE!</v>
      </c>
      <c r="AI206" s="209" t="e">
        <f t="shared" si="19"/>
        <v>#VALUE!</v>
      </c>
      <c r="AJ206" s="210" t="e">
        <f t="shared" si="19"/>
        <v>#VALUE!</v>
      </c>
    </row>
    <row r="207" spans="1:36" ht="21.75" customHeight="1" x14ac:dyDescent="0.2">
      <c r="A207" s="10"/>
      <c r="B207" s="624"/>
      <c r="C207" s="594" t="s">
        <v>131</v>
      </c>
      <c r="D207" s="594"/>
      <c r="E207" s="594"/>
      <c r="F207" s="594"/>
      <c r="G207" s="594"/>
      <c r="H207" s="594"/>
      <c r="I207" s="594"/>
      <c r="J207" s="594"/>
      <c r="K207" s="594"/>
      <c r="L207" s="594"/>
      <c r="M207" s="594"/>
      <c r="N207" s="594"/>
      <c r="O207" s="594"/>
      <c r="P207" s="594"/>
      <c r="Q207" s="594"/>
      <c r="R207" s="594"/>
      <c r="S207" s="98" t="str">
        <f>IF(COUNTIF($B$89:$B$92,"&lt;&gt;0")=0,"",INT(SUM($B$89:$B$92)/COUNTIF($B$89:$B$92,"&lt;&gt;0")+0.4))</f>
        <v/>
      </c>
      <c r="T207" s="99" t="str">
        <f>IF(COUNTIF($C$89:$C$92,"&lt;&gt;0")=0,"",INT(SUM($C$89:$C$92)/COUNTIF($C$89:$C$92,"&lt;&gt;0")+0.4))</f>
        <v/>
      </c>
      <c r="U207" s="98" t="str">
        <f>IF(COUNTIF($D$89:$D$92,"&lt;&gt;0")=0,"",INT(SUM($D$89:$D$92)/COUNTIF($D$89:$D$92,"&lt;&gt;0")+0.4))</f>
        <v/>
      </c>
      <c r="AA207" s="98" t="str">
        <f>IF(COUNTIF($B$89:$B$92,"&lt;&gt;0")=0,"",INT(SUM($B$89:$B$92)/COUNTIF($B$89:$B$92,"&lt;&gt;0")+0.4))</f>
        <v/>
      </c>
      <c r="AB207" s="99" t="str">
        <f>IF(COUNTIF($C$89:$C$92,"&lt;&gt;0")=0,"",INT(SUM($C$89:$C$92)/COUNTIF($C$89:$C$92,"&lt;&gt;0")+0.4))</f>
        <v/>
      </c>
      <c r="AC207" s="98" t="str">
        <f>IF(COUNTIF($D$89:$D$92,"&lt;&gt;0")=0,"",INT(SUM($D$89:$D$92)/COUNTIF($D$89:$D$92,"&lt;&gt;0")+0.4))</f>
        <v/>
      </c>
      <c r="AF207" s="208" t="e">
        <f t="shared" si="17"/>
        <v>#VALUE!</v>
      </c>
      <c r="AG207" s="208" t="e">
        <f t="shared" si="18"/>
        <v>#VALUE!</v>
      </c>
      <c r="AI207" s="209" t="e">
        <f t="shared" si="19"/>
        <v>#VALUE!</v>
      </c>
      <c r="AJ207" s="210" t="e">
        <f t="shared" si="19"/>
        <v>#VALUE!</v>
      </c>
    </row>
    <row r="208" spans="1:36" ht="21.75" hidden="1" customHeight="1" x14ac:dyDescent="0.2">
      <c r="A208" s="10"/>
      <c r="B208" s="97"/>
      <c r="C208" s="97"/>
      <c r="D208" s="145"/>
      <c r="E208" s="145"/>
      <c r="F208" s="145"/>
      <c r="G208" s="145"/>
      <c r="H208" s="145"/>
      <c r="I208" s="145"/>
      <c r="J208" s="145"/>
      <c r="K208" s="145"/>
      <c r="L208" s="145"/>
      <c r="M208" s="145"/>
      <c r="N208" s="145"/>
      <c r="O208" s="145"/>
      <c r="P208" s="145"/>
      <c r="Q208" s="145"/>
      <c r="R208" s="145"/>
      <c r="S208" s="146"/>
      <c r="T208" s="147"/>
      <c r="U208" s="146"/>
      <c r="AA208" s="146"/>
      <c r="AB208" s="147"/>
      <c r="AC208" s="146"/>
      <c r="AF208" s="208">
        <f t="shared" si="17"/>
        <v>4</v>
      </c>
      <c r="AG208" s="208">
        <f t="shared" si="18"/>
        <v>4</v>
      </c>
      <c r="AI208" s="209"/>
      <c r="AJ208" s="210"/>
    </row>
    <row r="209" spans="1:36" ht="21.75" hidden="1" customHeight="1" x14ac:dyDescent="0.2">
      <c r="A209" s="10"/>
      <c r="B209" s="97"/>
      <c r="C209" s="97"/>
      <c r="D209" s="97"/>
      <c r="E209" s="96"/>
      <c r="F209" s="96"/>
      <c r="G209" s="96"/>
      <c r="H209" s="96"/>
      <c r="I209" s="96"/>
      <c r="J209" s="96"/>
      <c r="K209" s="96"/>
      <c r="L209" s="96"/>
      <c r="M209" s="96"/>
      <c r="N209" s="96"/>
      <c r="O209" s="96"/>
      <c r="P209" s="96"/>
      <c r="Q209" s="96"/>
      <c r="R209" s="96"/>
      <c r="S209" s="100" t="s">
        <v>117</v>
      </c>
      <c r="T209" s="101" t="s">
        <v>118</v>
      </c>
      <c r="U209" s="100" t="s">
        <v>119</v>
      </c>
      <c r="AA209" s="100" t="s">
        <v>117</v>
      </c>
      <c r="AB209" s="101" t="s">
        <v>118</v>
      </c>
      <c r="AC209" s="100" t="s">
        <v>119</v>
      </c>
      <c r="AF209" s="208" t="e">
        <f t="shared" si="17"/>
        <v>#VALUE!</v>
      </c>
      <c r="AG209" s="208" t="e">
        <f t="shared" si="18"/>
        <v>#VALUE!</v>
      </c>
      <c r="AI209" s="209"/>
      <c r="AJ209" s="210"/>
    </row>
    <row r="210" spans="1:36" ht="21.75" customHeight="1" x14ac:dyDescent="0.2">
      <c r="A210" s="10"/>
      <c r="B210" s="596" t="s">
        <v>158</v>
      </c>
      <c r="C210" s="596"/>
      <c r="D210" s="596"/>
      <c r="E210" s="596"/>
      <c r="F210" s="596"/>
      <c r="G210" s="596"/>
      <c r="H210" s="596"/>
      <c r="I210" s="596"/>
      <c r="J210" s="596"/>
      <c r="K210" s="596"/>
      <c r="L210" s="596"/>
      <c r="M210" s="596"/>
      <c r="N210" s="596"/>
      <c r="O210" s="596"/>
      <c r="P210" s="596"/>
      <c r="Q210" s="596"/>
      <c r="R210" s="596"/>
      <c r="S210" s="98" t="str">
        <f>IF(COUNTIF($B$154:$B$157,"&lt;&gt;0")=0,"",INT(SUM($B$154:$B$157)/COUNTIF($B$154:$B$157,"&lt;&gt;0")+0.4))</f>
        <v/>
      </c>
      <c r="T210" s="99" t="str">
        <f>IF(COUNTIF($C$154:$C$157,"&lt;&gt;0")=0,"",INT(SUM($C$154:$C$157)/COUNTIF($C$154:$C$157,"&lt;&gt;0")+0.4))</f>
        <v/>
      </c>
      <c r="U210" s="98" t="str">
        <f>IF(COUNTIF($D$154:$D$157,"&lt;&gt;0")=0,"",INT(SUM($D$154:$D$157)/COUNTIF($D$154:$D$157,"&lt;&gt;0")+0.4))</f>
        <v/>
      </c>
      <c r="AA210" s="98" t="str">
        <f>IF(COUNTIF($B$154:$B$157,"&lt;&gt;0")=0,"",INT(SUM($B$154:$B$157)/COUNTIF($B$154:$B$157,"&lt;&gt;0")+0.4))</f>
        <v/>
      </c>
      <c r="AB210" s="99" t="str">
        <f>IF(COUNTIF($C$154:$C$157,"&lt;&gt;0")=0,"",INT(SUM($C$154:$C$157)/COUNTIF($C$154:$C$157,"&lt;&gt;0")+0.4))</f>
        <v/>
      </c>
      <c r="AC210" s="98" t="str">
        <f>IF(COUNTIF($D$154:$D$157,"&lt;&gt;0")=0,"",INT(SUM($D$154:$D$157)/COUNTIF($D$154:$D$157,"&lt;&gt;0")+0.4))</f>
        <v/>
      </c>
      <c r="AF210" s="208" t="e">
        <f t="shared" si="17"/>
        <v>#VALUE!</v>
      </c>
      <c r="AG210" s="208" t="e">
        <f t="shared" si="18"/>
        <v>#VALUE!</v>
      </c>
      <c r="AI210" s="209" t="e">
        <f t="shared" ref="AI210:AJ210" si="20">INDEX($X$198:$AD$198,AF210)</f>
        <v>#VALUE!</v>
      </c>
      <c r="AJ210" s="210" t="e">
        <f t="shared" si="20"/>
        <v>#VALUE!</v>
      </c>
    </row>
    <row r="211" spans="1:36" ht="21.75" hidden="1" customHeight="1" x14ac:dyDescent="0.2">
      <c r="A211" s="10"/>
      <c r="B211" s="97"/>
      <c r="C211" s="97"/>
      <c r="D211" s="145"/>
      <c r="E211" s="145"/>
      <c r="F211" s="145"/>
      <c r="G211" s="145"/>
      <c r="H211" s="145"/>
      <c r="I211" s="145"/>
      <c r="J211" s="145"/>
      <c r="K211" s="145"/>
      <c r="L211" s="145"/>
      <c r="M211" s="145"/>
      <c r="N211" s="145"/>
      <c r="O211" s="145"/>
      <c r="P211" s="145"/>
      <c r="Q211" s="145"/>
      <c r="R211" s="145"/>
      <c r="S211" s="146"/>
      <c r="T211" s="147"/>
      <c r="U211" s="146"/>
      <c r="AA211" s="146"/>
      <c r="AB211" s="147"/>
      <c r="AC211" s="146"/>
      <c r="AF211" s="208">
        <f t="shared" si="17"/>
        <v>4</v>
      </c>
      <c r="AG211" s="208">
        <f t="shared" si="18"/>
        <v>4</v>
      </c>
      <c r="AI211" s="209"/>
      <c r="AJ211" s="210"/>
    </row>
    <row r="212" spans="1:36" ht="21.75" hidden="1" customHeight="1" x14ac:dyDescent="0.2">
      <c r="A212" s="10"/>
      <c r="B212" s="97"/>
      <c r="C212" s="97"/>
      <c r="D212" s="97"/>
      <c r="E212" s="96"/>
      <c r="F212" s="96"/>
      <c r="G212" s="96"/>
      <c r="H212" s="96"/>
      <c r="I212" s="96"/>
      <c r="J212" s="96"/>
      <c r="K212" s="96"/>
      <c r="L212" s="96"/>
      <c r="M212" s="96"/>
      <c r="N212" s="96"/>
      <c r="O212" s="96"/>
      <c r="P212" s="96"/>
      <c r="Q212" s="96"/>
      <c r="R212" s="96"/>
      <c r="S212" s="100" t="s">
        <v>117</v>
      </c>
      <c r="T212" s="101" t="s">
        <v>118</v>
      </c>
      <c r="U212" s="100" t="s">
        <v>119</v>
      </c>
      <c r="AA212" s="100" t="s">
        <v>117</v>
      </c>
      <c r="AB212" s="101" t="s">
        <v>118</v>
      </c>
      <c r="AC212" s="100" t="s">
        <v>119</v>
      </c>
      <c r="AF212" s="208" t="e">
        <f t="shared" si="17"/>
        <v>#VALUE!</v>
      </c>
      <c r="AG212" s="208" t="e">
        <f t="shared" si="18"/>
        <v>#VALUE!</v>
      </c>
      <c r="AI212" s="209"/>
      <c r="AJ212" s="210"/>
    </row>
    <row r="213" spans="1:36" ht="21.75" customHeight="1" x14ac:dyDescent="0.2">
      <c r="A213" s="10"/>
      <c r="B213" s="595" t="s">
        <v>166</v>
      </c>
      <c r="C213" s="594" t="s">
        <v>165</v>
      </c>
      <c r="D213" s="594"/>
      <c r="E213" s="594"/>
      <c r="F213" s="594"/>
      <c r="G213" s="594"/>
      <c r="H213" s="594"/>
      <c r="I213" s="594"/>
      <c r="J213" s="594"/>
      <c r="K213" s="594"/>
      <c r="L213" s="594"/>
      <c r="M213" s="594"/>
      <c r="N213" s="594"/>
      <c r="O213" s="594"/>
      <c r="P213" s="594"/>
      <c r="Q213" s="594"/>
      <c r="R213" s="594"/>
      <c r="S213" s="98" t="str">
        <f>IF(COUNTIF($B$111:$B$113,"&lt;&gt;0")=0,"",INT(SUM($B$111:$B$113)/COUNTIF($B$111:$B$113,"&lt;&gt;0")+0.4))</f>
        <v/>
      </c>
      <c r="T213" s="99" t="str">
        <f>IF(COUNTIF($C$111:$C$113,"&lt;&gt;0")=0,"",INT(SUM($C$111:$C$113)/COUNTIF($C$111:$C$113,"&lt;&gt;0")+0.4))</f>
        <v/>
      </c>
      <c r="U213" s="98" t="str">
        <f>IF(COUNTIF($D$111:$D$113,"&lt;&gt;0")=0,"",INT(SUM($D$111:$D$113)/COUNTIF($D$111:$D$113,"&lt;&gt;0")+0.4))</f>
        <v/>
      </c>
      <c r="W213" s="9">
        <f>COUNTIF($D$111:$D$113,"&lt;&gt;0")</f>
        <v>0</v>
      </c>
      <c r="AA213" s="98" t="str">
        <f>IF(COUNTIF($B$111:$B$113,"&lt;&gt;0")=0,"",INT(SUM($B$111:$B$113)/COUNTIF($B$111:$B$113,"&lt;&gt;0")+0.4))</f>
        <v/>
      </c>
      <c r="AB213" s="99" t="str">
        <f>IF(COUNTIF($C$111:$C$113,"&lt;&gt;0")=0,"",INT(SUM($C$111:$C$113)/COUNTIF($C$111:$C$113,"&lt;&gt;0")+0.4))</f>
        <v/>
      </c>
      <c r="AC213" s="98" t="str">
        <f>IF(COUNTIF($D$111:$D$113,"&lt;&gt;0")=0,"",INT(SUM($D$111:$D$113)/COUNTIF($D$111:$D$113,"&lt;&gt;0")+0.4))</f>
        <v/>
      </c>
      <c r="AF213" s="208" t="e">
        <f>T213-S213+4</f>
        <v>#VALUE!</v>
      </c>
      <c r="AG213" s="208" t="e">
        <f>U213-T213+4</f>
        <v>#VALUE!</v>
      </c>
      <c r="AI213" s="209" t="e">
        <f>INDEX($X$198:$AD$198,AF213)</f>
        <v>#VALUE!</v>
      </c>
      <c r="AJ213" s="210" t="e">
        <f>INDEX($X$198:$AD$198,AG213)</f>
        <v>#VALUE!</v>
      </c>
    </row>
    <row r="214" spans="1:36" ht="21.75" customHeight="1" x14ac:dyDescent="0.2">
      <c r="A214" s="10"/>
      <c r="B214" s="595"/>
      <c r="C214" s="610" t="s">
        <v>146</v>
      </c>
      <c r="D214" s="610"/>
      <c r="E214" s="610"/>
      <c r="F214" s="610"/>
      <c r="G214" s="610"/>
      <c r="H214" s="610"/>
      <c r="I214" s="610"/>
      <c r="J214" s="610"/>
      <c r="K214" s="610"/>
      <c r="L214" s="610"/>
      <c r="M214" s="610"/>
      <c r="N214" s="610"/>
      <c r="O214" s="610"/>
      <c r="P214" s="610"/>
      <c r="Q214" s="610"/>
      <c r="R214" s="610"/>
      <c r="S214" s="98" t="str">
        <f>IF(COUNTIF($B$114:$B$115,"&lt;&gt;0")=0,"",INT(SUM($B$114:$B$115)/COUNTIF($B$114:$B$115,"&lt;&gt;0")+0.4))</f>
        <v/>
      </c>
      <c r="T214" s="99" t="str">
        <f>IF(COUNTIF($C$114:$C$115,"&lt;&gt;0")=0,"",INT(SUM($C$114:$C$115)/COUNTIF($C$114:$C$115,"&lt;&gt;0")+0.4))</f>
        <v/>
      </c>
      <c r="U214" s="98" t="str">
        <f>IF(COUNTIF($D$114:$D$115,"&lt;&gt;0")=0,"",INT(SUM($D$114:$D$115)/COUNTIF($D$114:$D$115,"&lt;&gt;0")+0.4))</f>
        <v/>
      </c>
      <c r="AA214" s="98"/>
      <c r="AB214" s="99"/>
      <c r="AC214" s="98"/>
      <c r="AF214" s="398"/>
      <c r="AG214" s="398"/>
      <c r="AI214" s="399"/>
      <c r="AJ214" s="400"/>
    </row>
    <row r="215" spans="1:36" ht="21.75" customHeight="1" x14ac:dyDescent="0.2">
      <c r="A215" s="10"/>
      <c r="B215" s="595"/>
      <c r="C215" s="594" t="s">
        <v>239</v>
      </c>
      <c r="D215" s="594"/>
      <c r="E215" s="594"/>
      <c r="F215" s="594"/>
      <c r="G215" s="594"/>
      <c r="H215" s="594"/>
      <c r="I215" s="594"/>
      <c r="J215" s="594"/>
      <c r="K215" s="594"/>
      <c r="L215" s="594"/>
      <c r="M215" s="594"/>
      <c r="N215" s="594"/>
      <c r="O215" s="594"/>
      <c r="P215" s="594"/>
      <c r="Q215" s="594"/>
      <c r="R215" s="594"/>
      <c r="S215" s="98">
        <f>B116</f>
        <v>0</v>
      </c>
      <c r="T215" s="99">
        <f>C116</f>
        <v>0</v>
      </c>
      <c r="U215" s="98">
        <f>D116</f>
        <v>0</v>
      </c>
      <c r="AA215" s="98" t="str">
        <f>IF(COUNTIF($B$114:$B$115,"&lt;&gt;0")=0,"",INT(SUM($B$114:$B$115)/COUNTIF($B$114:$B$115,"&lt;&gt;0")+0.4))</f>
        <v/>
      </c>
      <c r="AB215" s="99" t="str">
        <f>IF(COUNTIF($C$114:$C$115,"&lt;&gt;0")=0,"",INT(SUM($C$114:$C$115)/COUNTIF($C$114:$C$115,"&lt;&gt;0")+0.4))</f>
        <v/>
      </c>
      <c r="AC215" s="98" t="str">
        <f>IF(COUNTIF($D$114:$D$115,"&lt;&gt;0")=0,"",INT(SUM($D$114:$D$115)/COUNTIF($D$114:$D$115,"&lt;&gt;0")+0.4))</f>
        <v/>
      </c>
      <c r="AF215" s="208">
        <f>T215-S215+4</f>
        <v>4</v>
      </c>
      <c r="AG215" s="208">
        <f>U215-T215+4</f>
        <v>4</v>
      </c>
      <c r="AI215" s="209" t="str">
        <f>INDEX($X$198:$AD$198,AF215)</f>
        <v>→</v>
      </c>
      <c r="AJ215" s="210" t="str">
        <f>INDEX($X$198:$AD$198,AG215)</f>
        <v>→</v>
      </c>
    </row>
    <row r="216" spans="1:36" ht="21.75" customHeight="1" x14ac:dyDescent="0.2">
      <c r="A216" s="10"/>
      <c r="B216" s="610" t="s">
        <v>159</v>
      </c>
      <c r="C216" s="610"/>
      <c r="D216" s="610"/>
      <c r="E216" s="610"/>
      <c r="F216" s="610"/>
      <c r="G216" s="610"/>
      <c r="H216" s="610"/>
      <c r="I216" s="610"/>
      <c r="J216" s="610"/>
      <c r="K216" s="610"/>
      <c r="L216" s="610"/>
      <c r="M216" s="610"/>
      <c r="N216" s="610"/>
      <c r="O216" s="610"/>
      <c r="P216" s="610"/>
      <c r="Q216" s="610"/>
      <c r="R216" s="610"/>
      <c r="S216" s="98" t="str">
        <f>IF(COUNTIF($B$105:$B$108,"&lt;&gt;0")=0,"",INT(SUM($B$105:$B$108)/COUNTIF($B$105:$B$108,"&lt;&gt;0")+0.4))</f>
        <v/>
      </c>
      <c r="T216" s="99" t="str">
        <f>IF(COUNTIF($C$105:$C$108,"&lt;&gt;0")=0,"",INT(SUM($C$105:$C$108)/COUNTIF($C$105:$C$108,"&lt;&gt;0")+0.4))</f>
        <v/>
      </c>
      <c r="U216" s="98" t="str">
        <f>IF(COUNTIF($D$105:$D$108,"&lt;&gt;0")=0,"",INT(SUM($D$105:$D$108)/COUNTIF($D$105:$D$108,"&lt;&gt;0")+0.4))</f>
        <v/>
      </c>
      <c r="AA216" s="98" t="str">
        <f>IF(COUNTIF($B$105:$B$108,"&lt;&gt;0")=0,"",INT(SUM($B$105:$B$108)/COUNTIF($B$105:$B$108,"&lt;&gt;0")+0.4))</f>
        <v/>
      </c>
      <c r="AB216" s="99" t="str">
        <f>IF(COUNTIF($C$105:$C$108,"&lt;&gt;0")=0,"",INT(SUM($C$105:$C$108)/COUNTIF($C$105:$C$108,"&lt;&gt;0")+0.4))</f>
        <v/>
      </c>
      <c r="AC216" s="98" t="str">
        <f>IF(COUNTIF($D$105:$D$108,"&lt;&gt;0")=0,"",INT(SUM($D$105:$D$108)/COUNTIF($D$105:$D$108,"&lt;&gt;0")+0.4))</f>
        <v/>
      </c>
      <c r="AF216" s="208" t="e">
        <f t="shared" si="17"/>
        <v>#VALUE!</v>
      </c>
      <c r="AG216" s="208" t="e">
        <f t="shared" si="18"/>
        <v>#VALUE!</v>
      </c>
      <c r="AI216" s="209" t="e">
        <f t="shared" ref="AI216:AJ216" si="21">INDEX($X$198:$AD$198,AF216)</f>
        <v>#VALUE!</v>
      </c>
      <c r="AJ216" s="210" t="e">
        <f t="shared" si="21"/>
        <v>#VALUE!</v>
      </c>
    </row>
    <row r="217" spans="1:36" ht="21.75" hidden="1" customHeight="1" x14ac:dyDescent="0.2">
      <c r="A217" s="10"/>
      <c r="B217" s="97"/>
      <c r="C217" s="97"/>
      <c r="D217" s="145"/>
      <c r="E217" s="145"/>
      <c r="F217" s="145"/>
      <c r="G217" s="145"/>
      <c r="H217" s="145"/>
      <c r="I217" s="145"/>
      <c r="J217" s="145"/>
      <c r="K217" s="145"/>
      <c r="L217" s="145"/>
      <c r="M217" s="145"/>
      <c r="N217" s="145"/>
      <c r="O217" s="145"/>
      <c r="P217" s="145"/>
      <c r="Q217" s="145"/>
      <c r="R217" s="145"/>
      <c r="S217" s="146"/>
      <c r="T217" s="147"/>
      <c r="U217" s="146"/>
      <c r="AA217" s="146"/>
      <c r="AB217" s="147"/>
      <c r="AC217" s="146"/>
      <c r="AF217" s="208">
        <f t="shared" si="17"/>
        <v>4</v>
      </c>
      <c r="AG217" s="208">
        <f t="shared" si="18"/>
        <v>4</v>
      </c>
      <c r="AI217" s="209"/>
      <c r="AJ217" s="210"/>
    </row>
    <row r="218" spans="1:36" ht="21.75" hidden="1" customHeight="1" x14ac:dyDescent="0.2">
      <c r="A218" s="10"/>
      <c r="B218" s="97"/>
      <c r="C218" s="97"/>
      <c r="D218" s="97"/>
      <c r="E218" s="96" t="s">
        <v>152</v>
      </c>
      <c r="F218" s="96"/>
      <c r="G218" s="96"/>
      <c r="H218" s="96"/>
      <c r="I218" s="96"/>
      <c r="J218" s="96"/>
      <c r="K218" s="96"/>
      <c r="L218" s="96"/>
      <c r="M218" s="96"/>
      <c r="N218" s="96"/>
      <c r="O218" s="96"/>
      <c r="P218" s="96"/>
      <c r="Q218" s="96"/>
      <c r="R218" s="96"/>
      <c r="S218" s="100" t="s">
        <v>117</v>
      </c>
      <c r="T218" s="101" t="s">
        <v>118</v>
      </c>
      <c r="U218" s="100" t="s">
        <v>119</v>
      </c>
      <c r="AA218" s="100" t="s">
        <v>117</v>
      </c>
      <c r="AB218" s="101" t="s">
        <v>118</v>
      </c>
      <c r="AC218" s="100" t="s">
        <v>119</v>
      </c>
      <c r="AF218" s="208" t="e">
        <f t="shared" si="17"/>
        <v>#VALUE!</v>
      </c>
      <c r="AG218" s="208" t="e">
        <f t="shared" si="18"/>
        <v>#VALUE!</v>
      </c>
      <c r="AI218" s="209"/>
      <c r="AJ218" s="210"/>
    </row>
    <row r="219" spans="1:36" ht="21.75" customHeight="1" x14ac:dyDescent="0.2">
      <c r="A219" s="10"/>
      <c r="B219" s="595" t="s">
        <v>163</v>
      </c>
      <c r="C219" s="594" t="s">
        <v>81</v>
      </c>
      <c r="D219" s="594"/>
      <c r="E219" s="594"/>
      <c r="F219" s="594"/>
      <c r="G219" s="594"/>
      <c r="H219" s="594"/>
      <c r="I219" s="594"/>
      <c r="J219" s="594"/>
      <c r="K219" s="594"/>
      <c r="L219" s="594"/>
      <c r="M219" s="594"/>
      <c r="N219" s="594"/>
      <c r="O219" s="594"/>
      <c r="P219" s="594"/>
      <c r="Q219" s="594"/>
      <c r="R219" s="594"/>
      <c r="S219" s="98" t="str">
        <f>IF(COUNTIF($B$121:$B$126,"&lt;&gt;0")=0,"",INT(SUM($B$121:$B$126)/COUNTIF($B$121:$B$126,"&lt;&gt;0")+0.4))</f>
        <v/>
      </c>
      <c r="T219" s="99" t="str">
        <f>IF(COUNTIF($C$121:$C$126,"&lt;&gt;0")=0,"",INT(SUM($C$121:$C$126)/COUNTIF($C$121:$C$126,"&lt;&gt;0")+0.4))</f>
        <v/>
      </c>
      <c r="U219" s="98" t="str">
        <f>IF(COUNTIF($D$121:$D$126,"&lt;&gt;0")=0,"",INT(SUM($D$121:$D$126)/COUNTIF($D$121:$D$126,"&lt;&gt;0")+0.4))</f>
        <v/>
      </c>
      <c r="AA219" s="98" t="str">
        <f>IF(COUNTIF($B$121:$B$126,"&lt;&gt;0")=0,"",INT(SUM($B$121:$B$126)/COUNTIF($B$121:$B$126,"&lt;&gt;0")+0.4))</f>
        <v/>
      </c>
      <c r="AB219" s="99" t="str">
        <f>IF(COUNTIF($C$121:$C$126,"&lt;&gt;0")=0,"",INT(SUM($C$121:$C$126)/COUNTIF($C$121:$C$126,"&lt;&gt;0")+0.4))</f>
        <v/>
      </c>
      <c r="AC219" s="98" t="str">
        <f>IF(COUNTIF($D$121:$D$126,"&lt;&gt;0")=0,"",INT(SUM($D$121:$D$126)/COUNTIF($D$121:$D$126,"&lt;&gt;0")+0.4))</f>
        <v/>
      </c>
      <c r="AF219" s="208" t="e">
        <f>T219-S219+4</f>
        <v>#VALUE!</v>
      </c>
      <c r="AG219" s="208" t="e">
        <f>U219-T219+4</f>
        <v>#VALUE!</v>
      </c>
      <c r="AI219" s="209" t="e">
        <f t="shared" ref="AI219:AJ220" si="22">INDEX($X$198:$AD$198,AF219)</f>
        <v>#VALUE!</v>
      </c>
      <c r="AJ219" s="210" t="e">
        <f t="shared" si="22"/>
        <v>#VALUE!</v>
      </c>
    </row>
    <row r="220" spans="1:36" ht="21.75" customHeight="1" x14ac:dyDescent="0.2">
      <c r="A220" s="10"/>
      <c r="B220" s="595"/>
      <c r="C220" s="596" t="s">
        <v>143</v>
      </c>
      <c r="D220" s="596"/>
      <c r="E220" s="596"/>
      <c r="F220" s="596"/>
      <c r="G220" s="596"/>
      <c r="H220" s="596"/>
      <c r="I220" s="596"/>
      <c r="J220" s="596"/>
      <c r="K220" s="596"/>
      <c r="L220" s="596"/>
      <c r="M220" s="596"/>
      <c r="N220" s="596"/>
      <c r="O220" s="596"/>
      <c r="P220" s="596"/>
      <c r="Q220" s="596"/>
      <c r="R220" s="596"/>
      <c r="S220" s="98" t="str">
        <f>IF(COUNTIF($B$128:$B$133,"&lt;&gt;0")=0,"",INT(SUM($B$128:$B$133)/COUNTIF($B$128:$B$133,"&lt;&gt;0")+0.4))</f>
        <v/>
      </c>
      <c r="T220" s="99" t="str">
        <f>IF(COUNTIF($C$128:$C$133,"&lt;&gt;0")=0,"",INT(SUM($C$128:$C$133)/COUNTIF($C$128:$C$133,"&lt;&gt;0")+0.4))</f>
        <v/>
      </c>
      <c r="U220" s="98" t="str">
        <f>IF(COUNTIF($D$128:$D$133,"&lt;&gt;0")=0,"",INT(SUM($D$128:$D$133)/COUNTIF($D$128:$D$133,"&lt;&gt;0")+0.4))</f>
        <v/>
      </c>
      <c r="AA220" s="98" t="str">
        <f>IF(COUNTIF($B$128:$B$133,"&lt;&gt;0")=0,"",INT(SUM($B$128:$B$133)/COUNTIF($B$128:$B$133,"&lt;&gt;0")+0.4))</f>
        <v/>
      </c>
      <c r="AB220" s="99" t="str">
        <f>IF(COUNTIF($C$128:$C$133,"&lt;&gt;0")=0,"",INT(SUM($C$128:$C$133)/COUNTIF($C$128:$C$133,"&lt;&gt;0")+0.4))</f>
        <v/>
      </c>
      <c r="AC220" s="98" t="str">
        <f>IF(COUNTIF($D$128:$D$133,"&lt;&gt;0")=0,"",INT(SUM($D$128:$D$133)/COUNTIF($D$128:$D$133,"&lt;&gt;0")+0.4))</f>
        <v/>
      </c>
      <c r="AF220" s="208" t="e">
        <f>T220-S220+4</f>
        <v>#VALUE!</v>
      </c>
      <c r="AG220" s="208" t="e">
        <f>U220-T220+4</f>
        <v>#VALUE!</v>
      </c>
      <c r="AI220" s="209" t="e">
        <f t="shared" si="22"/>
        <v>#VALUE!</v>
      </c>
      <c r="AJ220" s="210" t="e">
        <f t="shared" si="22"/>
        <v>#VALUE!</v>
      </c>
    </row>
    <row r="221" spans="1:36" ht="21.75" customHeight="1" x14ac:dyDescent="0.2">
      <c r="A221" s="10"/>
      <c r="B221" s="595" t="s">
        <v>161</v>
      </c>
      <c r="C221" s="594" t="s">
        <v>162</v>
      </c>
      <c r="D221" s="594"/>
      <c r="E221" s="594"/>
      <c r="F221" s="594"/>
      <c r="G221" s="594"/>
      <c r="H221" s="594"/>
      <c r="I221" s="594"/>
      <c r="J221" s="594"/>
      <c r="K221" s="594"/>
      <c r="L221" s="594"/>
      <c r="M221" s="594"/>
      <c r="N221" s="594"/>
      <c r="O221" s="594"/>
      <c r="P221" s="594"/>
      <c r="Q221" s="594"/>
      <c r="R221" s="594"/>
      <c r="S221" s="98" t="str">
        <f>IF(COUNTIF($B$141:$B$143,"&lt;&gt;0")=0,"",INT(SUM($B$141:$B$143)/COUNTIF($B$141:$B$143,"&lt;&gt;0")+0.4))</f>
        <v/>
      </c>
      <c r="T221" s="99" t="str">
        <f>IF(COUNTIF($C$141:$C$143,"&lt;&gt;0")=0,"",INT(SUM($C$141:$C$143)/COUNTIF($C$141:$C$143,"&lt;&gt;0")+0.4))</f>
        <v/>
      </c>
      <c r="U221" s="98" t="str">
        <f>IF(COUNTIF($D$141:$D$143,"&lt;&gt;0")=0,"",INT(SUM($D$141:$D$143)/COUNTIF($D$141:$D$143,"&lt;&gt;0")+0.4))</f>
        <v/>
      </c>
      <c r="AA221" s="98" t="str">
        <f>IF(COUNTIF($B$141:$B$143,"&lt;&gt;0")=0,"",INT(SUM($B$141:$B$143)/COUNTIF($B$141:$B$143,"&lt;&gt;0")+0.4))</f>
        <v/>
      </c>
      <c r="AB221" s="99" t="str">
        <f>IF(COUNTIF($C$141:$C$143,"&lt;&gt;0")=0,"",INT(SUM($C$141:$C$143)/COUNTIF($C$141:$C$143,"&lt;&gt;0")+0.4))</f>
        <v/>
      </c>
      <c r="AC221" s="98" t="str">
        <f>IF(COUNTIF($D$141:$D$143,"&lt;&gt;0")=0,"",INT(SUM($D$141:$D$143)/COUNTIF($D$141:$D$143,"&lt;&gt;0")+0.4))</f>
        <v/>
      </c>
      <c r="AF221" s="208" t="e">
        <f t="shared" si="17"/>
        <v>#VALUE!</v>
      </c>
      <c r="AG221" s="208" t="e">
        <f t="shared" si="18"/>
        <v>#VALUE!</v>
      </c>
      <c r="AI221" s="209" t="e">
        <f t="shared" ref="AI221:AJ223" si="23">INDEX($X$198:$AD$198,AF221)</f>
        <v>#VALUE!</v>
      </c>
      <c r="AJ221" s="210" t="e">
        <f t="shared" si="23"/>
        <v>#VALUE!</v>
      </c>
    </row>
    <row r="222" spans="1:36" ht="21.75" customHeight="1" x14ac:dyDescent="0.2">
      <c r="A222" s="10"/>
      <c r="B222" s="595"/>
      <c r="C222" s="610" t="s">
        <v>140</v>
      </c>
      <c r="D222" s="610"/>
      <c r="E222" s="610"/>
      <c r="F222" s="610"/>
      <c r="G222" s="610"/>
      <c r="H222" s="610"/>
      <c r="I222" s="610"/>
      <c r="J222" s="610"/>
      <c r="K222" s="610"/>
      <c r="L222" s="610"/>
      <c r="M222" s="610"/>
      <c r="N222" s="610"/>
      <c r="O222" s="610"/>
      <c r="P222" s="610"/>
      <c r="Q222" s="610"/>
      <c r="R222" s="610"/>
      <c r="S222" s="98" t="str">
        <f>IF(COUNTIF($B$145:$B$147,"&lt;&gt;0")=0,"",INT(SUM($B$145:$B$147)/COUNTIF($B$145:$B$147,"&lt;&gt;0")+0.4))</f>
        <v/>
      </c>
      <c r="T222" s="99" t="str">
        <f>IF(COUNTIF($C$145:$C$147,"&lt;&gt;0")=0,"",INT(SUM($C$145:$C$147)/COUNTIF($C$145:$C$147,"&lt;&gt;0")+0.4))</f>
        <v/>
      </c>
      <c r="U222" s="98" t="str">
        <f>IF(COUNTIF($D$145:$D$147,"&lt;&gt;0")=0,"",INT(SUM($D$145:$D$147)/COUNTIF($D$145:$D$147,"&lt;&gt;0")+0.4))</f>
        <v/>
      </c>
      <c r="AA222" s="98" t="str">
        <f>IF(COUNTIF($B$145:$B$147,"&lt;&gt;0")=0,"",INT(SUM($B$145:$B$147)/COUNTIF($B$145:$B$147,"&lt;&gt;0")+0.4))</f>
        <v/>
      </c>
      <c r="AB222" s="99" t="str">
        <f>IF(COUNTIF($C$145:$C$147,"&lt;&gt;0")=0,"",INT(SUM($C$145:$C$147)/COUNTIF($C$145:$C$147,"&lt;&gt;0")+0.4))</f>
        <v/>
      </c>
      <c r="AC222" s="98" t="str">
        <f>IF(COUNTIF($D$145:$D$147,"&lt;&gt;0")=0,"",INT(SUM($D$145:$D$147)/COUNTIF($D$145:$D$147,"&lt;&gt;0")+0.4))</f>
        <v/>
      </c>
      <c r="AF222" s="208" t="e">
        <f t="shared" si="17"/>
        <v>#VALUE!</v>
      </c>
      <c r="AG222" s="208" t="e">
        <f t="shared" si="18"/>
        <v>#VALUE!</v>
      </c>
      <c r="AI222" s="209" t="e">
        <f t="shared" si="23"/>
        <v>#VALUE!</v>
      </c>
      <c r="AJ222" s="210" t="e">
        <f t="shared" si="23"/>
        <v>#VALUE!</v>
      </c>
    </row>
    <row r="223" spans="1:36" ht="21.75" customHeight="1" x14ac:dyDescent="0.2">
      <c r="A223" s="10"/>
      <c r="B223" s="595"/>
      <c r="C223" s="594" t="s">
        <v>141</v>
      </c>
      <c r="D223" s="594"/>
      <c r="E223" s="594"/>
      <c r="F223" s="594"/>
      <c r="G223" s="594"/>
      <c r="H223" s="594"/>
      <c r="I223" s="594"/>
      <c r="J223" s="594"/>
      <c r="K223" s="594"/>
      <c r="L223" s="594"/>
      <c r="M223" s="594"/>
      <c r="N223" s="594"/>
      <c r="O223" s="594"/>
      <c r="P223" s="594"/>
      <c r="Q223" s="594"/>
      <c r="R223" s="594"/>
      <c r="S223" s="98" t="str">
        <f>IF(COUNTIF($B$150:$B$151,"&lt;&gt;0")=0,"",INT(SUM($B$150:$B$151)/COUNTIF($B$150:$B$151,"&lt;&gt;0")+0.4))</f>
        <v/>
      </c>
      <c r="T223" s="99" t="str">
        <f>IF(COUNTIF($C$150:$C$151,"&lt;&gt;0")=0,"",INT(SUM($C$150:$C$151)/COUNTIF($C$150:$C$151,"&lt;&gt;0")+0.4))</f>
        <v/>
      </c>
      <c r="U223" s="98" t="str">
        <f>IF(COUNTIF($D$150:$D$151,"&lt;&gt;0")=0,"",INT(SUM($D$150:$D$151)/COUNTIF($D$150:$D$151,"&lt;&gt;0")+0.4))</f>
        <v/>
      </c>
      <c r="AA223" s="98" t="str">
        <f>IF(COUNTIF($B$150:$B$151,"&lt;&gt;0")=0,"",INT(SUM($B$150:$B$151)/COUNTIF($B$150:$B$151,"&lt;&gt;0")+0.4))</f>
        <v/>
      </c>
      <c r="AB223" s="99" t="str">
        <f>IF(COUNTIF($C$150:$C$151,"&lt;&gt;0")=0,"",INT(SUM($C$150:$C$151)/COUNTIF($C$150:$C$151,"&lt;&gt;0")+0.4))</f>
        <v/>
      </c>
      <c r="AC223" s="98" t="str">
        <f>IF(COUNTIF($D$150:$D$151,"&lt;&gt;0")=0,"",INT(SUM($D$150:$D$151)/COUNTIF($D$150:$D$151,"&lt;&gt;0")+0.4))</f>
        <v/>
      </c>
      <c r="AF223" s="208" t="e">
        <f t="shared" si="17"/>
        <v>#VALUE!</v>
      </c>
      <c r="AG223" s="208" t="e">
        <f t="shared" si="18"/>
        <v>#VALUE!</v>
      </c>
      <c r="AI223" s="209" t="e">
        <f t="shared" si="23"/>
        <v>#VALUE!</v>
      </c>
      <c r="AJ223" s="210" t="e">
        <f t="shared" si="23"/>
        <v>#VALUE!</v>
      </c>
    </row>
    <row r="224" spans="1:36" ht="21.75" hidden="1" customHeight="1" x14ac:dyDescent="0.2">
      <c r="A224" s="10"/>
      <c r="B224" s="149"/>
      <c r="C224" s="97"/>
      <c r="D224" s="97"/>
      <c r="E224" s="145"/>
      <c r="F224" s="145"/>
      <c r="G224" s="145"/>
      <c r="H224" s="145"/>
      <c r="I224" s="145"/>
      <c r="J224" s="145"/>
      <c r="K224" s="145"/>
      <c r="L224" s="145"/>
      <c r="M224" s="145"/>
      <c r="N224" s="145"/>
      <c r="O224" s="145"/>
      <c r="P224" s="145"/>
      <c r="Q224" s="145"/>
      <c r="R224" s="145"/>
      <c r="S224" s="146"/>
      <c r="T224" s="147"/>
      <c r="U224" s="146"/>
      <c r="AA224" s="146"/>
      <c r="AB224" s="147"/>
      <c r="AC224" s="146"/>
      <c r="AF224" s="208">
        <f t="shared" si="17"/>
        <v>4</v>
      </c>
      <c r="AG224" s="208">
        <f t="shared" si="18"/>
        <v>4</v>
      </c>
      <c r="AI224" s="209"/>
      <c r="AJ224" s="210"/>
    </row>
    <row r="225" spans="1:36" ht="21.75" hidden="1" customHeight="1" x14ac:dyDescent="0.2">
      <c r="A225" s="10"/>
      <c r="B225" s="149"/>
      <c r="C225" s="97"/>
      <c r="D225" s="97"/>
      <c r="E225" s="96" t="s">
        <v>153</v>
      </c>
      <c r="F225" s="96"/>
      <c r="G225" s="96"/>
      <c r="H225" s="96"/>
      <c r="I225" s="96"/>
      <c r="J225" s="96"/>
      <c r="K225" s="96"/>
      <c r="L225" s="96"/>
      <c r="M225" s="96"/>
      <c r="N225" s="96"/>
      <c r="O225" s="96"/>
      <c r="P225" s="96"/>
      <c r="Q225" s="96"/>
      <c r="R225" s="96"/>
      <c r="S225" s="100" t="s">
        <v>117</v>
      </c>
      <c r="T225" s="101" t="s">
        <v>118</v>
      </c>
      <c r="U225" s="100" t="s">
        <v>119</v>
      </c>
      <c r="AA225" s="100" t="s">
        <v>117</v>
      </c>
      <c r="AB225" s="101" t="s">
        <v>118</v>
      </c>
      <c r="AC225" s="100" t="s">
        <v>119</v>
      </c>
      <c r="AF225" s="208" t="e">
        <f t="shared" si="17"/>
        <v>#VALUE!</v>
      </c>
      <c r="AG225" s="208" t="e">
        <f t="shared" si="18"/>
        <v>#VALUE!</v>
      </c>
      <c r="AI225" s="209"/>
      <c r="AJ225" s="210"/>
    </row>
    <row r="226" spans="1:36" ht="15.75" hidden="1" customHeight="1" x14ac:dyDescent="0.2"/>
    <row r="227" spans="1:36" ht="15.75" hidden="1" customHeight="1" x14ac:dyDescent="0.2"/>
    <row r="228" spans="1:36" ht="21.75" hidden="1" customHeight="1" x14ac:dyDescent="0.2">
      <c r="A228" s="10"/>
      <c r="B228" s="97"/>
      <c r="C228" s="97"/>
      <c r="D228" s="97"/>
      <c r="E228" s="145"/>
      <c r="F228" s="145"/>
      <c r="G228" s="145"/>
      <c r="H228" s="145"/>
      <c r="I228" s="145"/>
      <c r="J228" s="145"/>
      <c r="K228" s="145"/>
      <c r="L228" s="145"/>
      <c r="M228" s="145"/>
      <c r="N228" s="145"/>
      <c r="O228" s="145"/>
      <c r="P228" s="145"/>
      <c r="Q228" s="145"/>
      <c r="R228" s="145"/>
      <c r="S228" s="146"/>
      <c r="T228" s="147"/>
      <c r="U228" s="146"/>
      <c r="AA228" s="146"/>
      <c r="AB228" s="147"/>
      <c r="AC228" s="146"/>
      <c r="AF228" s="208">
        <f t="shared" si="17"/>
        <v>4</v>
      </c>
      <c r="AG228" s="208">
        <f t="shared" si="18"/>
        <v>4</v>
      </c>
      <c r="AI228" s="209"/>
      <c r="AJ228" s="210"/>
    </row>
    <row r="229" spans="1:36" ht="21.75" hidden="1" customHeight="1" x14ac:dyDescent="0.2">
      <c r="A229" s="10"/>
      <c r="B229" s="97"/>
      <c r="C229" s="97"/>
      <c r="D229" s="97"/>
      <c r="E229" s="96"/>
      <c r="F229" s="96"/>
      <c r="G229" s="96"/>
      <c r="H229" s="96"/>
      <c r="I229" s="96"/>
      <c r="J229" s="96"/>
      <c r="K229" s="96"/>
      <c r="L229" s="96"/>
      <c r="M229" s="96"/>
      <c r="N229" s="96"/>
      <c r="O229" s="96"/>
      <c r="P229" s="96"/>
      <c r="Q229" s="96"/>
      <c r="R229" s="96"/>
      <c r="S229" s="100" t="s">
        <v>117</v>
      </c>
      <c r="T229" s="101" t="s">
        <v>118</v>
      </c>
      <c r="U229" s="100" t="s">
        <v>119</v>
      </c>
      <c r="AA229" s="100" t="s">
        <v>117</v>
      </c>
      <c r="AB229" s="101" t="s">
        <v>118</v>
      </c>
      <c r="AC229" s="100" t="s">
        <v>119</v>
      </c>
      <c r="AF229" s="208" t="e">
        <f t="shared" si="17"/>
        <v>#VALUE!</v>
      </c>
      <c r="AG229" s="208" t="e">
        <f t="shared" si="18"/>
        <v>#VALUE!</v>
      </c>
      <c r="AI229" s="209"/>
      <c r="AJ229" s="210"/>
    </row>
    <row r="230" spans="1:36" ht="21.75" customHeight="1" x14ac:dyDescent="0.2">
      <c r="A230" s="10"/>
      <c r="B230" s="610" t="s">
        <v>227</v>
      </c>
      <c r="C230" s="610"/>
      <c r="D230" s="610"/>
      <c r="E230" s="610"/>
      <c r="F230" s="610"/>
      <c r="G230" s="610"/>
      <c r="H230" s="610"/>
      <c r="I230" s="610"/>
      <c r="J230" s="610"/>
      <c r="K230" s="610"/>
      <c r="L230" s="610"/>
      <c r="M230" s="610"/>
      <c r="N230" s="610"/>
      <c r="O230" s="610"/>
      <c r="P230" s="610"/>
      <c r="Q230" s="610"/>
      <c r="R230" s="610"/>
      <c r="S230" s="98" t="str">
        <f>IF(COUNTIF($B$136:$B$137,"&lt;&gt;0")=0,"",INT(SUM($B$136:$B$137)/COUNTIF($B$136:$B$137,"&lt;&gt;0")+0.4))</f>
        <v/>
      </c>
      <c r="T230" s="99" t="str">
        <f>IF(COUNTIF($C$136:$C$137,"&lt;&gt;0")=0,"",INT(SUM($C$136:$C$137)/COUNTIF($C$136:$C$137,"&lt;&gt;0")+0.4))</f>
        <v/>
      </c>
      <c r="U230" s="98" t="str">
        <f>IF(COUNTIF($D$136:$D$137,"&lt;&gt;0")=0,"",INT(SUM($D$136:$D$137)/COUNTIF($D$136:$D$137,"&lt;&gt;0")+0.4))</f>
        <v/>
      </c>
      <c r="AA230" s="98" t="str">
        <f>IF(COUNTIF($B$136:$B$137,"&lt;&gt;0")=0,"",INT(SUM($B$136:$B$137)/COUNTIF($B$136:$B$137,"&lt;&gt;0")+0.4))</f>
        <v/>
      </c>
      <c r="AB230" s="99" t="str">
        <f>IF(COUNTIF($C$136:$C$137,"&lt;&gt;0")=0,"",INT(SUM($C$136:$C$137)/COUNTIF($C$136:$C$137,"&lt;&gt;0")+0.4))</f>
        <v/>
      </c>
      <c r="AC230" s="98" t="str">
        <f>IF(COUNTIF($D$136:$D$137,"&lt;&gt;0")=0,"",INT(SUM($D$136:$D$137)/COUNTIF($D$136:$D$137,"&lt;&gt;0")+0.4))</f>
        <v/>
      </c>
      <c r="AF230" s="208" t="e">
        <f t="shared" si="17"/>
        <v>#VALUE!</v>
      </c>
      <c r="AG230" s="208" t="e">
        <f t="shared" si="18"/>
        <v>#VALUE!</v>
      </c>
      <c r="AI230" s="209" t="e">
        <f t="shared" ref="AI230:AJ230" si="24">INDEX($X$198:$AD$198,AF230)</f>
        <v>#VALUE!</v>
      </c>
      <c r="AJ230" s="210" t="e">
        <f t="shared" si="24"/>
        <v>#VALUE!</v>
      </c>
    </row>
    <row r="231" spans="1:36" ht="21.75" hidden="1" customHeight="1" x14ac:dyDescent="0.2">
      <c r="A231" s="10"/>
      <c r="B231" s="97"/>
      <c r="C231" s="97"/>
      <c r="D231" s="97"/>
      <c r="E231" s="145"/>
      <c r="F231" s="145"/>
      <c r="G231" s="145"/>
      <c r="H231" s="145"/>
      <c r="I231" s="145"/>
      <c r="J231" s="145"/>
      <c r="K231" s="145"/>
      <c r="L231" s="145"/>
      <c r="M231" s="145"/>
      <c r="N231" s="145"/>
      <c r="O231" s="145"/>
      <c r="P231" s="145"/>
      <c r="Q231" s="145"/>
      <c r="R231" s="145"/>
      <c r="S231" s="146"/>
      <c r="T231" s="147"/>
      <c r="U231" s="146"/>
      <c r="AA231" s="146"/>
      <c r="AB231" s="147"/>
      <c r="AC231" s="146"/>
      <c r="AF231" s="208">
        <f t="shared" si="17"/>
        <v>4</v>
      </c>
      <c r="AG231" s="208">
        <f t="shared" si="18"/>
        <v>4</v>
      </c>
      <c r="AI231" s="209" t="str">
        <f t="shared" ref="AI231:AJ232" si="25">INDEX($X$198:$AD$198,AF231)</f>
        <v>→</v>
      </c>
      <c r="AJ231" s="210" t="str">
        <f t="shared" si="25"/>
        <v>→</v>
      </c>
    </row>
    <row r="232" spans="1:36" ht="21.75" hidden="1" customHeight="1" x14ac:dyDescent="0.2">
      <c r="A232" s="10"/>
      <c r="B232" s="97"/>
      <c r="C232" s="97"/>
      <c r="D232" s="97"/>
      <c r="E232" s="96" t="s">
        <v>154</v>
      </c>
      <c r="F232" s="96"/>
      <c r="G232" s="96"/>
      <c r="H232" s="96"/>
      <c r="I232" s="96"/>
      <c r="J232" s="96"/>
      <c r="K232" s="96"/>
      <c r="L232" s="96"/>
      <c r="M232" s="96"/>
      <c r="N232" s="96"/>
      <c r="O232" s="96"/>
      <c r="P232" s="96"/>
      <c r="Q232" s="96"/>
      <c r="R232" s="96"/>
      <c r="S232" s="100" t="s">
        <v>117</v>
      </c>
      <c r="T232" s="101" t="s">
        <v>118</v>
      </c>
      <c r="U232" s="100" t="s">
        <v>119</v>
      </c>
      <c r="AA232" s="100" t="s">
        <v>117</v>
      </c>
      <c r="AB232" s="101" t="s">
        <v>118</v>
      </c>
      <c r="AC232" s="100" t="s">
        <v>119</v>
      </c>
      <c r="AF232" s="208" t="e">
        <f t="shared" si="17"/>
        <v>#VALUE!</v>
      </c>
      <c r="AG232" s="208" t="e">
        <f t="shared" si="18"/>
        <v>#VALUE!</v>
      </c>
      <c r="AI232" s="209" t="e">
        <f t="shared" si="25"/>
        <v>#VALUE!</v>
      </c>
      <c r="AJ232" s="210" t="e">
        <f t="shared" si="25"/>
        <v>#VALUE!</v>
      </c>
    </row>
    <row r="233" spans="1:36" ht="15.75" hidden="1" customHeight="1" x14ac:dyDescent="0.2"/>
    <row r="234" spans="1:36" ht="15.75" hidden="1" customHeight="1" x14ac:dyDescent="0.2"/>
    <row r="235" spans="1:36" ht="15.75" hidden="1" customHeight="1" x14ac:dyDescent="0.2"/>
    <row r="236" spans="1:36" ht="4.5" customHeight="1" x14ac:dyDescent="0.2">
      <c r="A236" s="10"/>
      <c r="B236" s="102"/>
      <c r="C236" s="102"/>
      <c r="D236" s="102"/>
      <c r="E236" s="103"/>
      <c r="F236" s="150"/>
      <c r="G236" s="150"/>
      <c r="H236" s="150"/>
      <c r="I236" s="150"/>
      <c r="J236" s="150"/>
      <c r="K236" s="150"/>
      <c r="L236" s="150"/>
      <c r="M236" s="150"/>
      <c r="N236" s="150"/>
      <c r="O236" s="150"/>
      <c r="P236" s="150"/>
      <c r="Q236" s="150"/>
      <c r="R236" s="150"/>
      <c r="S236" s="150"/>
      <c r="T236" s="150"/>
      <c r="U236" s="150"/>
    </row>
    <row r="237" spans="1:36" ht="15.75" customHeight="1" x14ac:dyDescent="0.2">
      <c r="A237" s="10"/>
      <c r="B237" s="104" t="s">
        <v>144</v>
      </c>
      <c r="C237" s="102"/>
      <c r="D237" s="102"/>
      <c r="E237" s="102"/>
      <c r="F237" s="105"/>
      <c r="G237" s="105"/>
      <c r="H237" s="105"/>
      <c r="I237" s="105"/>
      <c r="J237" s="105"/>
      <c r="K237" s="105"/>
      <c r="L237" s="105"/>
      <c r="M237" s="105"/>
      <c r="N237" s="105"/>
      <c r="O237" s="105"/>
      <c r="P237" s="105"/>
      <c r="Q237" s="105"/>
      <c r="R237" s="105"/>
      <c r="S237" s="105"/>
      <c r="T237" s="105"/>
      <c r="U237" s="105"/>
    </row>
    <row r="238" spans="1:36" ht="15.75" customHeight="1" x14ac:dyDescent="0.2">
      <c r="A238" s="10"/>
      <c r="B238" s="102"/>
      <c r="C238" s="102"/>
      <c r="D238" s="98">
        <v>1</v>
      </c>
      <c r="E238" s="104" t="s">
        <v>132</v>
      </c>
      <c r="F238" s="105"/>
      <c r="G238" s="105"/>
      <c r="H238" s="105"/>
      <c r="I238" s="105"/>
      <c r="J238" s="105"/>
      <c r="K238" s="105"/>
      <c r="L238" s="105"/>
      <c r="M238" s="105"/>
      <c r="N238" s="106"/>
      <c r="O238" s="106"/>
      <c r="P238" s="106"/>
      <c r="Q238" s="106"/>
      <c r="R238" s="105"/>
      <c r="S238" s="105"/>
      <c r="T238" s="105"/>
      <c r="U238" s="105"/>
    </row>
    <row r="239" spans="1:36" ht="15.75" customHeight="1" x14ac:dyDescent="0.2">
      <c r="A239" s="10"/>
      <c r="B239" s="102"/>
      <c r="C239" s="102"/>
      <c r="D239" s="107">
        <v>2</v>
      </c>
      <c r="E239" s="104" t="s">
        <v>133</v>
      </c>
      <c r="F239" s="105"/>
      <c r="G239" s="105"/>
      <c r="H239" s="105"/>
      <c r="I239" s="105"/>
      <c r="J239" s="105"/>
      <c r="K239" s="105"/>
      <c r="L239" s="105"/>
      <c r="M239" s="105"/>
      <c r="N239" s="108"/>
      <c r="O239" s="108"/>
      <c r="P239" s="108"/>
      <c r="Q239" s="108"/>
      <c r="R239" s="105"/>
      <c r="S239" s="105"/>
      <c r="T239" s="105"/>
      <c r="U239" s="105"/>
    </row>
    <row r="240" spans="1:36" ht="15.75" customHeight="1" x14ac:dyDescent="0.2">
      <c r="A240" s="10"/>
      <c r="B240" s="102"/>
      <c r="C240" s="102"/>
      <c r="D240" s="107">
        <v>3</v>
      </c>
      <c r="E240" s="104" t="s">
        <v>134</v>
      </c>
      <c r="F240" s="105" t="e">
        <f>MIN(COUNTIF(#REF!,2)+COUNTIF(#REF!,1)+COUNTIF(#REF!,2)+COUNTIF(#REF!,1)+COUNTIF(#REF!,2)+COUNTIF(#REF!,1),1)</f>
        <v>#REF!</v>
      </c>
      <c r="G240" s="105" t="e">
        <f>IF(OR(#REF!=3,#REF!=4),0,F240)</f>
        <v>#REF!</v>
      </c>
      <c r="H240" s="105"/>
      <c r="I240" s="105"/>
      <c r="J240" s="105"/>
      <c r="K240" s="105"/>
      <c r="L240" s="105"/>
      <c r="M240" s="105"/>
      <c r="N240" s="109"/>
      <c r="O240" s="109"/>
      <c r="P240" s="109"/>
      <c r="Q240" s="109"/>
      <c r="R240" s="105"/>
      <c r="S240" s="105"/>
      <c r="T240" s="105"/>
      <c r="U240" s="105"/>
    </row>
    <row r="241" spans="1:21" ht="15.75" customHeight="1" x14ac:dyDescent="0.2">
      <c r="A241" s="10"/>
      <c r="B241" s="102"/>
      <c r="C241" s="102"/>
      <c r="D241" s="110">
        <v>4</v>
      </c>
      <c r="E241" s="104" t="s">
        <v>135</v>
      </c>
      <c r="F241" s="105" t="e">
        <f>MIN(COUNTIF(#REF!,2)+COUNTIF(#REF!,1)+COUNTIF(#REF!,2)+COUNTIF(#REF!,1)+COUNTIF(#REF!,2)+COUNTIF(#REF!,1),1)</f>
        <v>#REF!</v>
      </c>
      <c r="G241" s="105" t="e">
        <f>IF(OR(#REF!=3,#REF!=4),0,F241)</f>
        <v>#REF!</v>
      </c>
      <c r="H241" s="105"/>
      <c r="I241" s="105"/>
      <c r="J241" s="105"/>
      <c r="K241" s="105"/>
      <c r="L241" s="105"/>
      <c r="M241" s="105"/>
      <c r="N241" s="109"/>
      <c r="O241" s="109"/>
      <c r="P241" s="109"/>
      <c r="Q241" s="109"/>
      <c r="R241" s="105"/>
      <c r="S241" s="105"/>
      <c r="T241" s="105"/>
      <c r="U241" s="105"/>
    </row>
    <row r="242" spans="1:21" ht="12.75" hidden="1" customHeight="1" x14ac:dyDescent="0.2">
      <c r="A242" s="10"/>
      <c r="B242" s="102"/>
      <c r="C242" s="102"/>
      <c r="D242" s="111"/>
      <c r="E242" s="104"/>
      <c r="F242" s="105"/>
      <c r="G242" s="105"/>
      <c r="H242" s="105"/>
      <c r="I242" s="105"/>
      <c r="J242" s="105"/>
      <c r="K242" s="105"/>
      <c r="L242" s="105"/>
      <c r="M242" s="105"/>
      <c r="N242" s="109"/>
      <c r="O242" s="109"/>
      <c r="P242" s="109"/>
      <c r="Q242" s="109"/>
      <c r="R242" s="105"/>
      <c r="S242" s="105"/>
      <c r="T242" s="105"/>
      <c r="U242" s="105"/>
    </row>
    <row r="243" spans="1:21" ht="15.75" hidden="1" customHeight="1" x14ac:dyDescent="0.2">
      <c r="A243" s="10"/>
      <c r="B243" s="102"/>
      <c r="C243" s="102"/>
      <c r="D243" s="102"/>
      <c r="E243" s="102"/>
      <c r="F243" s="105"/>
      <c r="G243" s="105"/>
      <c r="H243" s="105"/>
      <c r="I243" s="105"/>
      <c r="J243" s="105"/>
      <c r="K243" s="105"/>
      <c r="L243" s="105"/>
      <c r="M243" s="105"/>
      <c r="N243" s="105"/>
      <c r="O243" s="105"/>
      <c r="P243" s="105"/>
      <c r="Q243" s="105"/>
      <c r="R243" s="105"/>
      <c r="S243" s="105"/>
      <c r="T243" s="105"/>
      <c r="U243" s="105"/>
    </row>
    <row r="244" spans="1:21" ht="15.75" hidden="1" customHeight="1" x14ac:dyDescent="0.2">
      <c r="A244" s="10"/>
      <c r="B244" s="607">
        <f>K72</f>
        <v>0</v>
      </c>
      <c r="C244" s="608"/>
      <c r="D244" s="608"/>
      <c r="E244" s="608"/>
      <c r="F244" s="608"/>
      <c r="G244" s="608"/>
      <c r="H244" s="608"/>
      <c r="I244" s="608"/>
      <c r="J244" s="609"/>
      <c r="K244" s="112"/>
      <c r="L244" s="112"/>
      <c r="M244" s="112"/>
      <c r="N244" s="113"/>
      <c r="O244" s="113"/>
      <c r="P244" s="631">
        <f>S72</f>
        <v>0</v>
      </c>
      <c r="Q244" s="632"/>
      <c r="R244" s="632"/>
      <c r="S244" s="632"/>
      <c r="T244" s="632"/>
      <c r="U244" s="633"/>
    </row>
    <row r="245" spans="1:21" ht="15.75" hidden="1" customHeight="1" x14ac:dyDescent="0.2">
      <c r="A245" s="10"/>
      <c r="B245" s="102"/>
      <c r="C245" s="102"/>
      <c r="D245" s="102"/>
      <c r="E245" s="102"/>
      <c r="F245" s="105"/>
      <c r="G245" s="105"/>
      <c r="H245" s="105"/>
      <c r="I245" s="114"/>
      <c r="J245" s="115"/>
      <c r="K245" s="112"/>
      <c r="L245" s="112"/>
      <c r="M245" s="112"/>
      <c r="N245" s="113"/>
      <c r="O245" s="113"/>
      <c r="P245" s="113"/>
      <c r="Q245" s="113"/>
      <c r="R245" s="113"/>
      <c r="S245" s="112"/>
      <c r="T245" s="112"/>
      <c r="U245" s="112"/>
    </row>
    <row r="246" spans="1:21" ht="15.75" customHeight="1" x14ac:dyDescent="0.2">
      <c r="A246" s="10"/>
      <c r="B246" s="630" t="s">
        <v>200</v>
      </c>
      <c r="C246" s="630"/>
      <c r="D246" s="630"/>
      <c r="E246" s="630"/>
      <c r="F246" s="630"/>
      <c r="G246" s="630"/>
      <c r="H246" s="630"/>
      <c r="I246" s="630"/>
      <c r="J246" s="630"/>
      <c r="K246" s="630"/>
      <c r="L246" s="630"/>
      <c r="M246" s="630"/>
      <c r="N246" s="630"/>
      <c r="O246" s="630"/>
      <c r="P246" s="630"/>
      <c r="Q246" s="630"/>
      <c r="R246" s="630"/>
      <c r="S246" s="630"/>
      <c r="T246" s="630"/>
      <c r="U246" s="630"/>
    </row>
    <row r="247" spans="1:21" ht="23.25" customHeight="1" x14ac:dyDescent="0.2">
      <c r="A247" s="10"/>
      <c r="B247" s="626" t="str">
        <f>'Eva. classe'!B154</f>
        <v>Parcours citoyen</v>
      </c>
      <c r="C247" s="626"/>
      <c r="D247" s="626"/>
      <c r="E247" s="626"/>
      <c r="F247" s="626"/>
      <c r="G247" s="626"/>
      <c r="H247" s="626"/>
      <c r="I247" s="626"/>
      <c r="J247" s="627"/>
      <c r="K247" s="612">
        <f>'Eva. classe'!B155</f>
        <v>0</v>
      </c>
      <c r="L247" s="612"/>
      <c r="M247" s="612"/>
      <c r="N247" s="612"/>
      <c r="O247" s="612"/>
      <c r="P247" s="612"/>
      <c r="Q247" s="612"/>
      <c r="R247" s="612"/>
      <c r="S247" s="612"/>
      <c r="T247" s="612"/>
      <c r="U247" s="612"/>
    </row>
    <row r="248" spans="1:21" ht="23.25" customHeight="1" x14ac:dyDescent="0.2">
      <c r="A248" s="10"/>
      <c r="B248" s="626"/>
      <c r="C248" s="626"/>
      <c r="D248" s="626"/>
      <c r="E248" s="626"/>
      <c r="F248" s="626"/>
      <c r="G248" s="626"/>
      <c r="H248" s="626"/>
      <c r="I248" s="626"/>
      <c r="J248" s="627"/>
      <c r="K248" s="612">
        <f>'Eva. classe'!B156</f>
        <v>0</v>
      </c>
      <c r="L248" s="612"/>
      <c r="M248" s="612"/>
      <c r="N248" s="612"/>
      <c r="O248" s="612"/>
      <c r="P248" s="612"/>
      <c r="Q248" s="612"/>
      <c r="R248" s="612"/>
      <c r="S248" s="612"/>
      <c r="T248" s="612"/>
      <c r="U248" s="612"/>
    </row>
    <row r="249" spans="1:21" ht="23.25" customHeight="1" x14ac:dyDescent="0.2">
      <c r="A249" s="10"/>
      <c r="B249" s="626"/>
      <c r="C249" s="626"/>
      <c r="D249" s="626"/>
      <c r="E249" s="626"/>
      <c r="F249" s="626"/>
      <c r="G249" s="626"/>
      <c r="H249" s="626"/>
      <c r="I249" s="626"/>
      <c r="J249" s="627"/>
      <c r="K249" s="612">
        <f>'Eva. classe'!B157</f>
        <v>0</v>
      </c>
      <c r="L249" s="612"/>
      <c r="M249" s="612"/>
      <c r="N249" s="612"/>
      <c r="O249" s="612"/>
      <c r="P249" s="612"/>
      <c r="Q249" s="612"/>
      <c r="R249" s="612"/>
      <c r="S249" s="612"/>
      <c r="T249" s="612"/>
      <c r="U249" s="612"/>
    </row>
    <row r="250" spans="1:21" ht="23.25" hidden="1" customHeight="1" x14ac:dyDescent="0.2">
      <c r="A250" s="10"/>
      <c r="B250" s="173"/>
      <c r="C250" s="173"/>
      <c r="D250" s="173"/>
      <c r="E250" s="173"/>
      <c r="F250" s="172"/>
      <c r="G250" s="172"/>
      <c r="H250" s="172"/>
      <c r="I250" s="226"/>
      <c r="J250" s="228"/>
      <c r="K250" s="612" t="e">
        <f>'Eva. classe'!#REF!</f>
        <v>#REF!</v>
      </c>
      <c r="L250" s="612"/>
      <c r="M250" s="612"/>
      <c r="N250" s="612"/>
      <c r="O250" s="612"/>
      <c r="P250" s="612"/>
      <c r="Q250" s="612"/>
      <c r="R250" s="612"/>
      <c r="S250" s="612"/>
      <c r="T250" s="612"/>
      <c r="U250" s="612"/>
    </row>
    <row r="251" spans="1:21" ht="23.25" customHeight="1" x14ac:dyDescent="0.2">
      <c r="A251" s="10"/>
      <c r="B251" s="628" t="str">
        <f>'Eva. classe'!B158</f>
        <v>Parcours d'éducation artistique et culturelle</v>
      </c>
      <c r="C251" s="628"/>
      <c r="D251" s="628"/>
      <c r="E251" s="628"/>
      <c r="F251" s="628"/>
      <c r="G251" s="628"/>
      <c r="H251" s="628"/>
      <c r="I251" s="628"/>
      <c r="J251" s="629"/>
      <c r="K251" s="601">
        <f>'Eva. classe'!B159</f>
        <v>0</v>
      </c>
      <c r="L251" s="601"/>
      <c r="M251" s="601"/>
      <c r="N251" s="601"/>
      <c r="O251" s="601"/>
      <c r="P251" s="601"/>
      <c r="Q251" s="601"/>
      <c r="R251" s="601"/>
      <c r="S251" s="601"/>
      <c r="T251" s="601"/>
      <c r="U251" s="601"/>
    </row>
    <row r="252" spans="1:21" ht="23.25" customHeight="1" x14ac:dyDescent="0.2">
      <c r="A252" s="10"/>
      <c r="B252" s="628"/>
      <c r="C252" s="628"/>
      <c r="D252" s="628"/>
      <c r="E252" s="628"/>
      <c r="F252" s="628"/>
      <c r="G252" s="628"/>
      <c r="H252" s="628"/>
      <c r="I252" s="628"/>
      <c r="J252" s="629"/>
      <c r="K252" s="601">
        <f>'Eva. classe'!B160</f>
        <v>0</v>
      </c>
      <c r="L252" s="601"/>
      <c r="M252" s="601"/>
      <c r="N252" s="601"/>
      <c r="O252" s="601"/>
      <c r="P252" s="601"/>
      <c r="Q252" s="601"/>
      <c r="R252" s="601"/>
      <c r="S252" s="601"/>
      <c r="T252" s="601"/>
      <c r="U252" s="601"/>
    </row>
    <row r="253" spans="1:21" ht="23.25" customHeight="1" x14ac:dyDescent="0.2">
      <c r="A253" s="10"/>
      <c r="B253" s="628"/>
      <c r="C253" s="628"/>
      <c r="D253" s="628"/>
      <c r="E253" s="628"/>
      <c r="F253" s="628"/>
      <c r="G253" s="628"/>
      <c r="H253" s="628"/>
      <c r="I253" s="628"/>
      <c r="J253" s="629"/>
      <c r="K253" s="601">
        <f>'Eva. classe'!B161</f>
        <v>0</v>
      </c>
      <c r="L253" s="601"/>
      <c r="M253" s="601"/>
      <c r="N253" s="601"/>
      <c r="O253" s="601"/>
      <c r="P253" s="601"/>
      <c r="Q253" s="601"/>
      <c r="R253" s="601"/>
      <c r="S253" s="601"/>
      <c r="T253" s="601"/>
      <c r="U253" s="601"/>
    </row>
    <row r="254" spans="1:21" ht="23.25" hidden="1" customHeight="1" x14ac:dyDescent="0.2">
      <c r="A254" s="10"/>
      <c r="B254" s="174"/>
      <c r="C254" s="174"/>
      <c r="D254" s="174"/>
      <c r="E254" s="174"/>
      <c r="F254" s="175"/>
      <c r="G254" s="175"/>
      <c r="H254" s="175"/>
      <c r="I254" s="227"/>
      <c r="J254" s="229"/>
      <c r="K254" s="601" t="e">
        <f>'Eva. classe'!#REF!</f>
        <v>#REF!</v>
      </c>
      <c r="L254" s="601"/>
      <c r="M254" s="601"/>
      <c r="N254" s="601"/>
      <c r="O254" s="601"/>
      <c r="P254" s="601"/>
      <c r="Q254" s="601"/>
      <c r="R254" s="601"/>
      <c r="S254" s="601"/>
      <c r="T254" s="601"/>
      <c r="U254" s="601"/>
    </row>
    <row r="255" spans="1:21" ht="23.25" customHeight="1" x14ac:dyDescent="0.2">
      <c r="A255" s="10"/>
      <c r="B255" s="603" t="str">
        <f>'Eva. classe'!B162</f>
        <v>Parcours d'éducation à la santé</v>
      </c>
      <c r="C255" s="603"/>
      <c r="D255" s="603"/>
      <c r="E255" s="603"/>
      <c r="F255" s="603"/>
      <c r="G255" s="603"/>
      <c r="H255" s="603"/>
      <c r="I255" s="603"/>
      <c r="J255" s="604"/>
      <c r="K255" s="605">
        <f>'Eva. classe'!B163</f>
        <v>0</v>
      </c>
      <c r="L255" s="605"/>
      <c r="M255" s="605"/>
      <c r="N255" s="605"/>
      <c r="O255" s="605"/>
      <c r="P255" s="605"/>
      <c r="Q255" s="605"/>
      <c r="R255" s="605"/>
      <c r="S255" s="605"/>
      <c r="T255" s="605"/>
      <c r="U255" s="605"/>
    </row>
    <row r="256" spans="1:21" ht="23.25" customHeight="1" x14ac:dyDescent="0.2">
      <c r="A256" s="10"/>
      <c r="B256" s="603"/>
      <c r="C256" s="603"/>
      <c r="D256" s="603"/>
      <c r="E256" s="603"/>
      <c r="F256" s="603"/>
      <c r="G256" s="603"/>
      <c r="H256" s="603"/>
      <c r="I256" s="603"/>
      <c r="J256" s="604"/>
      <c r="K256" s="606">
        <f>'Eva. classe'!B164</f>
        <v>0</v>
      </c>
      <c r="L256" s="606"/>
      <c r="M256" s="606"/>
      <c r="N256" s="606"/>
      <c r="O256" s="606"/>
      <c r="P256" s="606"/>
      <c r="Q256" s="606"/>
      <c r="R256" s="606"/>
      <c r="S256" s="606"/>
      <c r="T256" s="606"/>
      <c r="U256" s="606"/>
    </row>
    <row r="257" spans="1:21" ht="23.25" hidden="1" customHeight="1" x14ac:dyDescent="0.2">
      <c r="A257" s="10"/>
      <c r="B257" s="176"/>
      <c r="C257" s="176"/>
      <c r="D257" s="176"/>
      <c r="E257" s="176"/>
      <c r="F257" s="177"/>
      <c r="G257" s="177"/>
      <c r="H257" s="177"/>
      <c r="I257" s="178"/>
      <c r="J257" s="179"/>
      <c r="K257" s="602">
        <f>'Eva. classe'!B165</f>
        <v>0</v>
      </c>
      <c r="L257" s="602"/>
      <c r="M257" s="602"/>
      <c r="N257" s="602"/>
      <c r="O257" s="602"/>
      <c r="P257" s="602"/>
      <c r="Q257" s="602"/>
      <c r="R257" s="602"/>
      <c r="S257" s="602"/>
      <c r="T257" s="602"/>
      <c r="U257" s="602"/>
    </row>
    <row r="258" spans="1:21" ht="14.1" hidden="1" customHeight="1" x14ac:dyDescent="0.2">
      <c r="A258" s="10"/>
      <c r="B258" s="176"/>
      <c r="C258" s="176"/>
      <c r="D258" s="176"/>
      <c r="E258" s="176"/>
      <c r="F258" s="177"/>
      <c r="G258" s="177"/>
      <c r="H258" s="177"/>
      <c r="I258" s="178"/>
      <c r="J258" s="179"/>
      <c r="K258" s="602" t="e">
        <f>'Eva. classe'!#REF!</f>
        <v>#REF!</v>
      </c>
      <c r="L258" s="602"/>
      <c r="M258" s="602"/>
      <c r="N258" s="602"/>
      <c r="O258" s="602"/>
      <c r="P258" s="602"/>
      <c r="Q258" s="602"/>
      <c r="R258" s="602"/>
      <c r="S258" s="602"/>
      <c r="T258" s="602"/>
      <c r="U258" s="602"/>
    </row>
    <row r="259" spans="1:21" ht="14.1" customHeight="1" x14ac:dyDescent="0.2">
      <c r="A259" s="10"/>
      <c r="B259" s="102"/>
      <c r="C259" s="102"/>
      <c r="D259" s="102"/>
      <c r="E259" s="102"/>
      <c r="F259" s="105"/>
      <c r="G259" s="105"/>
      <c r="H259" s="105"/>
      <c r="I259" s="114"/>
      <c r="J259" s="115"/>
      <c r="K259" s="112"/>
      <c r="L259" s="112"/>
      <c r="M259" s="112"/>
      <c r="N259" s="113"/>
      <c r="O259" s="113"/>
      <c r="P259" s="113"/>
      <c r="Q259" s="113"/>
      <c r="R259" s="113"/>
      <c r="S259" s="112"/>
      <c r="T259" s="112"/>
      <c r="U259" s="112"/>
    </row>
    <row r="260" spans="1:21" ht="15.75" hidden="1" customHeight="1" x14ac:dyDescent="0.2">
      <c r="A260" s="10"/>
      <c r="B260" s="151"/>
      <c r="C260" s="151"/>
      <c r="D260" s="151"/>
      <c r="E260" s="151"/>
      <c r="F260" s="151"/>
      <c r="G260" s="151"/>
      <c r="H260" s="151"/>
      <c r="I260" s="151"/>
      <c r="J260" s="151"/>
      <c r="K260" s="151"/>
      <c r="L260" s="151"/>
      <c r="M260" s="151"/>
      <c r="N260" s="105"/>
      <c r="O260" s="105"/>
      <c r="P260" s="105"/>
      <c r="Q260" s="105"/>
      <c r="R260" s="105"/>
      <c r="S260" s="105"/>
      <c r="T260" s="105"/>
      <c r="U260" s="105"/>
    </row>
    <row r="261" spans="1:21" ht="15.75" customHeight="1" x14ac:dyDescent="0.2">
      <c r="A261" s="10"/>
      <c r="B261" s="600" t="str">
        <f>CONCATENATE("Bilan de l'acquisition des connaissances et compétences de: ",K17," ",K16)</f>
        <v>Bilan de l'acquisition des connaissances et compétences de: 0 0</v>
      </c>
      <c r="C261" s="600"/>
      <c r="D261" s="600"/>
      <c r="E261" s="600"/>
      <c r="F261" s="600"/>
      <c r="G261" s="600"/>
      <c r="H261" s="600"/>
      <c r="I261" s="600"/>
      <c r="J261" s="600"/>
      <c r="K261" s="600"/>
      <c r="L261" s="600"/>
      <c r="M261" s="600"/>
      <c r="N261" s="600"/>
      <c r="O261" s="600"/>
      <c r="P261" s="600"/>
      <c r="Q261" s="600"/>
      <c r="R261" s="600"/>
      <c r="S261" s="600"/>
      <c r="T261" s="600"/>
      <c r="U261" s="600"/>
    </row>
    <row r="262" spans="1:21" ht="13.5" customHeight="1" x14ac:dyDescent="0.2">
      <c r="A262" s="10"/>
      <c r="B262" s="151"/>
      <c r="C262" s="151"/>
      <c r="D262" s="151"/>
      <c r="E262" s="151"/>
      <c r="F262" s="151"/>
      <c r="G262" s="151"/>
      <c r="H262" s="151"/>
      <c r="I262" s="151"/>
      <c r="J262" s="151"/>
      <c r="K262" s="151"/>
      <c r="L262" s="151"/>
      <c r="M262" s="151"/>
      <c r="N262" s="105"/>
      <c r="O262" s="105"/>
      <c r="P262" s="105"/>
      <c r="Q262" s="105"/>
      <c r="R262" s="105"/>
      <c r="S262" s="105"/>
      <c r="T262" s="105"/>
      <c r="U262" s="105"/>
    </row>
    <row r="263" spans="1:21" ht="135" customHeight="1" x14ac:dyDescent="0.2">
      <c r="A263" s="10"/>
      <c r="B263" s="597" t="s">
        <v>9</v>
      </c>
      <c r="C263" s="593">
        <f>INDEX(Commentaires!C2:O31,'Profil classe'!Q2,1)</f>
        <v>0</v>
      </c>
      <c r="D263" s="593"/>
      <c r="E263" s="593"/>
      <c r="F263" s="593"/>
      <c r="G263" s="593"/>
      <c r="H263" s="593"/>
      <c r="I263" s="593"/>
      <c r="J263" s="593"/>
      <c r="K263" s="593"/>
      <c r="L263" s="593"/>
      <c r="M263" s="593"/>
      <c r="N263" s="593"/>
      <c r="O263" s="593"/>
      <c r="P263" s="593"/>
      <c r="Q263" s="593"/>
      <c r="R263" s="593"/>
      <c r="S263" s="593"/>
      <c r="T263" s="593"/>
      <c r="U263" s="593"/>
    </row>
    <row r="264" spans="1:21" ht="15" customHeight="1" x14ac:dyDescent="0.2">
      <c r="A264" s="10"/>
      <c r="B264" s="597"/>
      <c r="C264" s="152"/>
      <c r="D264" s="152"/>
      <c r="E264" s="152"/>
      <c r="F264" s="152"/>
      <c r="G264" s="152"/>
      <c r="H264" s="152"/>
      <c r="I264" s="152"/>
      <c r="J264" s="152"/>
      <c r="K264" s="152"/>
      <c r="L264" s="599" t="str">
        <f>IF(Commentaires!I1="","","Date d'envoi du livret :")</f>
        <v/>
      </c>
      <c r="M264" s="599"/>
      <c r="N264" s="599"/>
      <c r="O264" s="599"/>
      <c r="P264" s="599"/>
      <c r="Q264" s="598">
        <f>Commentaires!I1</f>
        <v>0</v>
      </c>
      <c r="R264" s="598"/>
      <c r="S264" s="598"/>
      <c r="T264" s="598"/>
      <c r="U264" s="598"/>
    </row>
    <row r="265" spans="1:21" ht="14.1" customHeight="1" x14ac:dyDescent="0.2">
      <c r="A265" s="10"/>
      <c r="B265" s="102"/>
      <c r="C265" s="153"/>
      <c r="D265" s="153"/>
      <c r="E265" s="153"/>
      <c r="F265" s="153"/>
      <c r="G265" s="153"/>
      <c r="H265" s="153"/>
      <c r="I265" s="153"/>
      <c r="J265" s="153"/>
      <c r="K265" s="153"/>
      <c r="L265" s="153"/>
      <c r="M265" s="153"/>
      <c r="N265" s="153"/>
      <c r="O265" s="153"/>
      <c r="P265" s="153"/>
      <c r="Q265" s="153"/>
      <c r="R265" s="153"/>
      <c r="S265" s="153"/>
      <c r="T265" s="153"/>
      <c r="U265" s="105"/>
    </row>
    <row r="266" spans="1:21" ht="135" customHeight="1" x14ac:dyDescent="0.2">
      <c r="A266" s="10"/>
      <c r="B266" s="615" t="s">
        <v>10</v>
      </c>
      <c r="C266" s="613">
        <f>INDEX(Commentaires!Q2:Q31,'Profil classe'!Q2,1)</f>
        <v>0</v>
      </c>
      <c r="D266" s="613"/>
      <c r="E266" s="613"/>
      <c r="F266" s="613"/>
      <c r="G266" s="613"/>
      <c r="H266" s="613"/>
      <c r="I266" s="613"/>
      <c r="J266" s="613"/>
      <c r="K266" s="613"/>
      <c r="L266" s="613"/>
      <c r="M266" s="613"/>
      <c r="N266" s="613"/>
      <c r="O266" s="613"/>
      <c r="P266" s="613"/>
      <c r="Q266" s="613"/>
      <c r="R266" s="613"/>
      <c r="S266" s="613"/>
      <c r="T266" s="613"/>
      <c r="U266" s="613"/>
    </row>
    <row r="267" spans="1:21" ht="15" customHeight="1" x14ac:dyDescent="0.2">
      <c r="A267" s="10"/>
      <c r="B267" s="615"/>
      <c r="C267" s="154"/>
      <c r="D267" s="154"/>
      <c r="E267" s="154"/>
      <c r="F267" s="154"/>
      <c r="G267" s="154"/>
      <c r="H267" s="154"/>
      <c r="I267" s="154"/>
      <c r="J267" s="154"/>
      <c r="K267" s="154"/>
      <c r="L267" s="619" t="str">
        <f>IF(Commentaires!W1="","","Date d'envoi du livret :")</f>
        <v/>
      </c>
      <c r="M267" s="619"/>
      <c r="N267" s="619"/>
      <c r="O267" s="619"/>
      <c r="P267" s="619"/>
      <c r="Q267" s="618">
        <f>Commentaires!W1</f>
        <v>0</v>
      </c>
      <c r="R267" s="618"/>
      <c r="S267" s="618"/>
      <c r="T267" s="618"/>
      <c r="U267" s="618"/>
    </row>
    <row r="268" spans="1:21" ht="14.1" customHeight="1" x14ac:dyDescent="0.2">
      <c r="A268" s="10"/>
      <c r="B268" s="102"/>
      <c r="C268" s="153"/>
      <c r="D268" s="153"/>
      <c r="E268" s="153"/>
      <c r="F268" s="153"/>
      <c r="G268" s="153"/>
      <c r="H268" s="153"/>
      <c r="I268" s="153"/>
      <c r="J268" s="153"/>
      <c r="K268" s="153"/>
      <c r="L268" s="153"/>
      <c r="M268" s="153"/>
      <c r="N268" s="153"/>
      <c r="O268" s="153"/>
      <c r="P268" s="153"/>
      <c r="Q268" s="153"/>
      <c r="R268" s="153"/>
      <c r="S268" s="153"/>
      <c r="T268" s="153"/>
      <c r="U268" s="105"/>
    </row>
    <row r="269" spans="1:21" ht="135" customHeight="1" x14ac:dyDescent="0.2">
      <c r="A269" s="10"/>
      <c r="B269" s="616" t="s">
        <v>11</v>
      </c>
      <c r="C269" s="614">
        <f>INDEX(Commentaires!AE2:AE31,'Profil classe'!Q2,1)</f>
        <v>0</v>
      </c>
      <c r="D269" s="614"/>
      <c r="E269" s="614"/>
      <c r="F269" s="614"/>
      <c r="G269" s="614"/>
      <c r="H269" s="614"/>
      <c r="I269" s="614"/>
      <c r="J269" s="614"/>
      <c r="K269" s="614"/>
      <c r="L269" s="614"/>
      <c r="M269" s="614"/>
      <c r="N269" s="614"/>
      <c r="O269" s="614"/>
      <c r="P269" s="614"/>
      <c r="Q269" s="614"/>
      <c r="R269" s="614"/>
      <c r="S269" s="614"/>
      <c r="T269" s="614"/>
      <c r="U269" s="614"/>
    </row>
    <row r="270" spans="1:21" ht="15" customHeight="1" x14ac:dyDescent="0.2">
      <c r="A270" s="10"/>
      <c r="B270" s="616"/>
      <c r="C270" s="155"/>
      <c r="D270" s="155"/>
      <c r="E270" s="155"/>
      <c r="F270" s="155"/>
      <c r="G270" s="155"/>
      <c r="H270" s="155"/>
      <c r="I270" s="155"/>
      <c r="J270" s="155"/>
      <c r="K270" s="155"/>
      <c r="L270" s="620" t="str">
        <f>IF(Commentaires!AL1="","","Date d'envoi du livret : ")</f>
        <v/>
      </c>
      <c r="M270" s="620"/>
      <c r="N270" s="620"/>
      <c r="O270" s="620"/>
      <c r="P270" s="620"/>
      <c r="Q270" s="617">
        <f>Commentaires!AL1</f>
        <v>0</v>
      </c>
      <c r="R270" s="617"/>
      <c r="S270" s="617"/>
      <c r="T270" s="617"/>
      <c r="U270" s="617"/>
    </row>
    <row r="271" spans="1:21" ht="10.5" customHeight="1" x14ac:dyDescent="0.2">
      <c r="A271" s="10"/>
      <c r="B271" s="102"/>
      <c r="C271" s="105"/>
      <c r="D271" s="105"/>
      <c r="E271" s="105"/>
      <c r="F271" s="105"/>
      <c r="G271" s="105"/>
      <c r="H271" s="105"/>
      <c r="I271" s="105"/>
      <c r="J271" s="105"/>
      <c r="K271" s="105"/>
      <c r="L271" s="105"/>
      <c r="M271" s="105"/>
      <c r="N271" s="105"/>
      <c r="O271" s="105"/>
      <c r="P271" s="105"/>
      <c r="Q271" s="105"/>
      <c r="R271" s="105"/>
      <c r="S271" s="105"/>
      <c r="T271" s="105"/>
      <c r="U271" s="105"/>
    </row>
    <row r="272" spans="1:21" ht="15.75" customHeight="1" x14ac:dyDescent="0.2">
      <c r="A272" s="10"/>
      <c r="B272" s="623" t="s">
        <v>149</v>
      </c>
      <c r="C272" s="623"/>
      <c r="D272" s="623"/>
      <c r="E272" s="623"/>
      <c r="F272" s="623"/>
      <c r="G272" s="623"/>
      <c r="H272" s="623"/>
      <c r="I272" s="623"/>
      <c r="J272" s="623"/>
      <c r="K272" s="623"/>
      <c r="L272" s="623"/>
      <c r="M272" s="623"/>
      <c r="N272" s="623"/>
      <c r="O272" s="623"/>
      <c r="P272" s="623"/>
      <c r="Q272" s="623"/>
      <c r="R272" s="623"/>
      <c r="S272" s="623"/>
      <c r="T272" s="623"/>
      <c r="U272" s="623"/>
    </row>
    <row r="273" spans="1:21" ht="10.5" customHeight="1" x14ac:dyDescent="0.2">
      <c r="A273" s="10"/>
      <c r="B273" s="621" t="str">
        <f>CONCATENATE("Signature de ",S72,":")</f>
        <v>Signature de 0:</v>
      </c>
      <c r="C273" s="621"/>
      <c r="D273" s="621"/>
      <c r="E273" s="621"/>
      <c r="F273" s="621"/>
      <c r="G273" s="621"/>
      <c r="H273" s="621"/>
      <c r="I273" s="621"/>
      <c r="J273" s="621"/>
      <c r="K273" s="621"/>
      <c r="L273" s="622"/>
      <c r="M273" s="621" t="s">
        <v>150</v>
      </c>
      <c r="N273" s="621"/>
      <c r="O273" s="621"/>
      <c r="P273" s="621"/>
      <c r="Q273" s="621"/>
      <c r="R273" s="621"/>
      <c r="S273" s="621"/>
      <c r="T273" s="621"/>
      <c r="U273" s="621"/>
    </row>
    <row r="274" spans="1:21" ht="10.5" customHeight="1" x14ac:dyDescent="0.2">
      <c r="A274" s="10"/>
      <c r="B274" s="621"/>
      <c r="C274" s="621"/>
      <c r="D274" s="621"/>
      <c r="E274" s="621"/>
      <c r="F274" s="621"/>
      <c r="G274" s="621"/>
      <c r="H274" s="621"/>
      <c r="I274" s="621"/>
      <c r="J274" s="621"/>
      <c r="K274" s="621"/>
      <c r="L274" s="622"/>
      <c r="M274" s="621"/>
      <c r="N274" s="621"/>
      <c r="O274" s="621"/>
      <c r="P274" s="621"/>
      <c r="Q274" s="621"/>
      <c r="R274" s="621"/>
      <c r="S274" s="621"/>
      <c r="T274" s="621"/>
      <c r="U274" s="621"/>
    </row>
    <row r="275" spans="1:21" ht="10.5" customHeight="1" x14ac:dyDescent="0.2">
      <c r="A275" s="10"/>
      <c r="B275" s="621"/>
      <c r="C275" s="621"/>
      <c r="D275" s="621"/>
      <c r="E275" s="621"/>
      <c r="F275" s="621"/>
      <c r="G275" s="621"/>
      <c r="H275" s="621"/>
      <c r="I275" s="621"/>
      <c r="J275" s="621"/>
      <c r="K275" s="621"/>
      <c r="L275" s="622"/>
      <c r="M275" s="621"/>
      <c r="N275" s="621"/>
      <c r="O275" s="621"/>
      <c r="P275" s="621"/>
      <c r="Q275" s="621"/>
      <c r="R275" s="621"/>
      <c r="S275" s="621"/>
      <c r="T275" s="621"/>
      <c r="U275" s="621"/>
    </row>
    <row r="276" spans="1:21" ht="10.5" customHeight="1" x14ac:dyDescent="0.2">
      <c r="A276" s="10"/>
      <c r="B276" s="621"/>
      <c r="C276" s="621"/>
      <c r="D276" s="621"/>
      <c r="E276" s="621"/>
      <c r="F276" s="621"/>
      <c r="G276" s="621"/>
      <c r="H276" s="621"/>
      <c r="I276" s="621"/>
      <c r="J276" s="621"/>
      <c r="K276" s="621"/>
      <c r="L276" s="622"/>
      <c r="M276" s="621"/>
      <c r="N276" s="621"/>
      <c r="O276" s="621"/>
      <c r="P276" s="621"/>
      <c r="Q276" s="621"/>
      <c r="R276" s="621"/>
      <c r="S276" s="621"/>
      <c r="T276" s="621"/>
      <c r="U276" s="621"/>
    </row>
    <row r="277" spans="1:21" ht="10.5" customHeight="1" x14ac:dyDescent="0.2">
      <c r="A277" s="10"/>
      <c r="B277" s="621"/>
      <c r="C277" s="621"/>
      <c r="D277" s="621"/>
      <c r="E277" s="621"/>
      <c r="F277" s="621"/>
      <c r="G277" s="621"/>
      <c r="H277" s="621"/>
      <c r="I277" s="621"/>
      <c r="J277" s="621"/>
      <c r="K277" s="621"/>
      <c r="L277" s="622"/>
      <c r="M277" s="621"/>
      <c r="N277" s="621"/>
      <c r="O277" s="621"/>
      <c r="P277" s="621"/>
      <c r="Q277" s="621"/>
      <c r="R277" s="621"/>
      <c r="S277" s="621"/>
      <c r="T277" s="621"/>
      <c r="U277" s="621"/>
    </row>
    <row r="278" spans="1:21" ht="10.5" customHeight="1" x14ac:dyDescent="0.2">
      <c r="A278" s="10"/>
      <c r="B278" s="611" t="s">
        <v>198</v>
      </c>
      <c r="C278" s="611"/>
      <c r="D278" s="611"/>
      <c r="E278" s="611"/>
      <c r="F278" s="611"/>
      <c r="G278" s="611"/>
      <c r="H278" s="611"/>
      <c r="I278" s="611"/>
      <c r="J278" s="611"/>
      <c r="K278" s="611"/>
      <c r="L278" s="611"/>
      <c r="M278" s="611"/>
      <c r="N278" s="611"/>
      <c r="O278" s="611"/>
      <c r="P278" s="611"/>
      <c r="Q278" s="611"/>
      <c r="R278" s="611"/>
      <c r="S278" s="611"/>
      <c r="T278" s="611"/>
      <c r="U278" s="611"/>
    </row>
  </sheetData>
  <sheetProtection password="DC7F" sheet="1" objects="1" scenarios="1" selectLockedCells="1"/>
  <mergeCells count="81">
    <mergeCell ref="J137:U138"/>
    <mergeCell ref="B195:U196"/>
    <mergeCell ref="J142:U142"/>
    <mergeCell ref="J147:U148"/>
    <mergeCell ref="J150:U150"/>
    <mergeCell ref="S172:U172"/>
    <mergeCell ref="C179:T179"/>
    <mergeCell ref="C177:T177"/>
    <mergeCell ref="C213:R213"/>
    <mergeCell ref="B11:U11"/>
    <mergeCell ref="J26:U28"/>
    <mergeCell ref="J92:U93"/>
    <mergeCell ref="J105:T105"/>
    <mergeCell ref="S24:U24"/>
    <mergeCell ref="B12:U12"/>
    <mergeCell ref="B14:U14"/>
    <mergeCell ref="J90:T90"/>
    <mergeCell ref="C18:J18"/>
    <mergeCell ref="J61:U61"/>
    <mergeCell ref="S72:U72"/>
    <mergeCell ref="J89:T89"/>
    <mergeCell ref="C175:T175"/>
    <mergeCell ref="J107:T107"/>
    <mergeCell ref="S117:U117"/>
    <mergeCell ref="C214:R214"/>
    <mergeCell ref="B246:U246"/>
    <mergeCell ref="K249:U249"/>
    <mergeCell ref="K250:U250"/>
    <mergeCell ref="K248:U248"/>
    <mergeCell ref="B216:R216"/>
    <mergeCell ref="B221:B223"/>
    <mergeCell ref="C221:R221"/>
    <mergeCell ref="P244:U244"/>
    <mergeCell ref="B272:U272"/>
    <mergeCell ref="B199:B202"/>
    <mergeCell ref="C200:R200"/>
    <mergeCell ref="C201:R201"/>
    <mergeCell ref="C202:R202"/>
    <mergeCell ref="B205:B207"/>
    <mergeCell ref="C199:R199"/>
    <mergeCell ref="C206:R206"/>
    <mergeCell ref="C207:R207"/>
    <mergeCell ref="C205:R205"/>
    <mergeCell ref="K258:U258"/>
    <mergeCell ref="B247:J249"/>
    <mergeCell ref="B251:J253"/>
    <mergeCell ref="B213:B215"/>
    <mergeCell ref="C215:R215"/>
    <mergeCell ref="B230:R230"/>
    <mergeCell ref="B210:R210"/>
    <mergeCell ref="C222:R222"/>
    <mergeCell ref="B278:U278"/>
    <mergeCell ref="K247:U247"/>
    <mergeCell ref="C266:U266"/>
    <mergeCell ref="C269:U269"/>
    <mergeCell ref="K251:U251"/>
    <mergeCell ref="B266:B267"/>
    <mergeCell ref="B269:B270"/>
    <mergeCell ref="Q270:U270"/>
    <mergeCell ref="Q267:U267"/>
    <mergeCell ref="L267:P267"/>
    <mergeCell ref="L270:P270"/>
    <mergeCell ref="M273:U277"/>
    <mergeCell ref="B273:L277"/>
    <mergeCell ref="K254:U254"/>
    <mergeCell ref="C263:U263"/>
    <mergeCell ref="C223:R223"/>
    <mergeCell ref="B219:B220"/>
    <mergeCell ref="C219:R219"/>
    <mergeCell ref="C220:R220"/>
    <mergeCell ref="B263:B264"/>
    <mergeCell ref="Q264:U264"/>
    <mergeCell ref="L264:P264"/>
    <mergeCell ref="B261:U261"/>
    <mergeCell ref="K252:U252"/>
    <mergeCell ref="K257:U257"/>
    <mergeCell ref="B255:J256"/>
    <mergeCell ref="K255:U255"/>
    <mergeCell ref="K256:U256"/>
    <mergeCell ref="B244:J244"/>
    <mergeCell ref="K253:U253"/>
  </mergeCells>
  <phoneticPr fontId="0" type="noConversion"/>
  <conditionalFormatting sqref="B31:D35 B37:D47 B49:D52 B75:E75 B120:E134 B136:E138 B141:E143 B145:E148 B150:E152 B154:E158 B160:E164 B166:B169 B171:B172 C172:E172 B250:E250 B254:E254 B251 B54:D73 B77:E103 B105:E109 B278 D239:D242 E31:E73 B257:E258 B111:E118">
    <cfRule type="expression" dxfId="2021" priority="416" stopIfTrue="1">
      <formula>B31=1</formula>
    </cfRule>
    <cfRule type="expression" dxfId="2020" priority="417" stopIfTrue="1">
      <formula>B31=3</formula>
    </cfRule>
    <cfRule type="expression" dxfId="2019" priority="418" stopIfTrue="1">
      <formula>B31=2</formula>
    </cfRule>
  </conditionalFormatting>
  <conditionalFormatting sqref="B170">
    <cfRule type="expression" dxfId="2018" priority="422" stopIfTrue="1">
      <formula>B170=1</formula>
    </cfRule>
    <cfRule type="expression" dxfId="2017" priority="423" stopIfTrue="1">
      <formula>B170=3</formula>
    </cfRule>
    <cfRule type="expression" dxfId="2016" priority="424" stopIfTrue="1">
      <formula>B170=2</formula>
    </cfRule>
  </conditionalFormatting>
  <conditionalFormatting sqref="B245:E245 B246">
    <cfRule type="expression" dxfId="2015" priority="413" stopIfTrue="1">
      <formula>B245=1</formula>
    </cfRule>
    <cfRule type="expression" dxfId="2014" priority="414" stopIfTrue="1">
      <formula>B245=3</formula>
    </cfRule>
    <cfRule type="expression" dxfId="2013" priority="415" stopIfTrue="1">
      <formula>B245=2</formula>
    </cfRule>
  </conditionalFormatting>
  <conditionalFormatting sqref="B199 S199">
    <cfRule type="expression" dxfId="2012" priority="410" stopIfTrue="1">
      <formula>B199=1</formula>
    </cfRule>
    <cfRule type="expression" dxfId="2011" priority="411" stopIfTrue="1">
      <formula>B199=3</formula>
    </cfRule>
    <cfRule type="expression" dxfId="2010" priority="412" stopIfTrue="1">
      <formula>B199=2</formula>
    </cfRule>
  </conditionalFormatting>
  <conditionalFormatting sqref="C236:D236">
    <cfRule type="expression" dxfId="2009" priority="386" stopIfTrue="1">
      <formula>C236=1</formula>
    </cfRule>
    <cfRule type="expression" dxfId="2008" priority="387" stopIfTrue="1">
      <formula>C236=3</formula>
    </cfRule>
    <cfRule type="expression" dxfId="2007" priority="388" stopIfTrue="1">
      <formula>C236=2</formula>
    </cfRule>
  </conditionalFormatting>
  <conditionalFormatting sqref="B247">
    <cfRule type="expression" dxfId="2006" priority="365" stopIfTrue="1">
      <formula>B247=1</formula>
    </cfRule>
    <cfRule type="expression" dxfId="2005" priority="366" stopIfTrue="1">
      <formula>B247=3</formula>
    </cfRule>
    <cfRule type="expression" dxfId="2004" priority="367" stopIfTrue="1">
      <formula>B247=2</formula>
    </cfRule>
  </conditionalFormatting>
  <conditionalFormatting sqref="S205">
    <cfRule type="expression" dxfId="2003" priority="362" stopIfTrue="1">
      <formula>S205=1</formula>
    </cfRule>
    <cfRule type="expression" dxfId="2002" priority="363" stopIfTrue="1">
      <formula>S205=3</formula>
    </cfRule>
    <cfRule type="expression" dxfId="2001" priority="364" stopIfTrue="1">
      <formula>S205=2</formula>
    </cfRule>
  </conditionalFormatting>
  <conditionalFormatting sqref="T205:U205">
    <cfRule type="expression" dxfId="2000" priority="359" stopIfTrue="1">
      <formula>T205=1</formula>
    </cfRule>
    <cfRule type="expression" dxfId="1999" priority="360" stopIfTrue="1">
      <formula>T205=3</formula>
    </cfRule>
    <cfRule type="expression" dxfId="1998" priority="361" stopIfTrue="1">
      <formula>T205=2</formula>
    </cfRule>
  </conditionalFormatting>
  <conditionalFormatting sqref="S206:U206">
    <cfRule type="expression" dxfId="1997" priority="356" stopIfTrue="1">
      <formula>S206=1</formula>
    </cfRule>
    <cfRule type="expression" dxfId="1996" priority="357" stopIfTrue="1">
      <formula>S206=3</formula>
    </cfRule>
    <cfRule type="expression" dxfId="1995" priority="358" stopIfTrue="1">
      <formula>S206=2</formula>
    </cfRule>
  </conditionalFormatting>
  <conditionalFormatting sqref="S207:U207">
    <cfRule type="expression" dxfId="1994" priority="353" stopIfTrue="1">
      <formula>S207=1</formula>
    </cfRule>
    <cfRule type="expression" dxfId="1993" priority="354" stopIfTrue="1">
      <formula>S207=3</formula>
    </cfRule>
    <cfRule type="expression" dxfId="1992" priority="355" stopIfTrue="1">
      <formula>S207=2</formula>
    </cfRule>
  </conditionalFormatting>
  <conditionalFormatting sqref="S210">
    <cfRule type="expression" dxfId="1991" priority="350" stopIfTrue="1">
      <formula>S210=1</formula>
    </cfRule>
    <cfRule type="expression" dxfId="1990" priority="351" stopIfTrue="1">
      <formula>S210=3</formula>
    </cfRule>
    <cfRule type="expression" dxfId="1989" priority="352" stopIfTrue="1">
      <formula>S210=2</formula>
    </cfRule>
  </conditionalFormatting>
  <conditionalFormatting sqref="T210">
    <cfRule type="expression" dxfId="1988" priority="347" stopIfTrue="1">
      <formula>T210=1</formula>
    </cfRule>
    <cfRule type="expression" dxfId="1987" priority="348" stopIfTrue="1">
      <formula>T210=3</formula>
    </cfRule>
    <cfRule type="expression" dxfId="1986" priority="349" stopIfTrue="1">
      <formula>T210=2</formula>
    </cfRule>
  </conditionalFormatting>
  <conditionalFormatting sqref="U210">
    <cfRule type="expression" dxfId="1985" priority="344" stopIfTrue="1">
      <formula>U210=1</formula>
    </cfRule>
    <cfRule type="expression" dxfId="1984" priority="345" stopIfTrue="1">
      <formula>U210=3</formula>
    </cfRule>
    <cfRule type="expression" dxfId="1983" priority="346" stopIfTrue="1">
      <formula>U210=2</formula>
    </cfRule>
  </conditionalFormatting>
  <conditionalFormatting sqref="S216">
    <cfRule type="expression" dxfId="1982" priority="341" stopIfTrue="1">
      <formula>S216=1</formula>
    </cfRule>
    <cfRule type="expression" dxfId="1981" priority="342" stopIfTrue="1">
      <formula>S216=3</formula>
    </cfRule>
    <cfRule type="expression" dxfId="1980" priority="343" stopIfTrue="1">
      <formula>S216=2</formula>
    </cfRule>
  </conditionalFormatting>
  <conditionalFormatting sqref="T216:U216">
    <cfRule type="expression" dxfId="1979" priority="338" stopIfTrue="1">
      <formula>T216=1</formula>
    </cfRule>
    <cfRule type="expression" dxfId="1978" priority="339" stopIfTrue="1">
      <formula>T216=3</formula>
    </cfRule>
    <cfRule type="expression" dxfId="1977" priority="340" stopIfTrue="1">
      <formula>T216=2</formula>
    </cfRule>
  </conditionalFormatting>
  <conditionalFormatting sqref="T199">
    <cfRule type="expression" dxfId="1976" priority="281" stopIfTrue="1">
      <formula>T199=1</formula>
    </cfRule>
    <cfRule type="expression" dxfId="1975" priority="282" stopIfTrue="1">
      <formula>T199=3</formula>
    </cfRule>
    <cfRule type="expression" dxfId="1974" priority="283" stopIfTrue="1">
      <formula>T199=2</formula>
    </cfRule>
  </conditionalFormatting>
  <conditionalFormatting sqref="B236">
    <cfRule type="expression" dxfId="1973" priority="287" stopIfTrue="1">
      <formula>B236=1</formula>
    </cfRule>
    <cfRule type="expression" dxfId="1972" priority="288" stopIfTrue="1">
      <formula>B236=3</formula>
    </cfRule>
    <cfRule type="expression" dxfId="1971" priority="289" stopIfTrue="1">
      <formula>B236=2</formula>
    </cfRule>
  </conditionalFormatting>
  <conditionalFormatting sqref="B259:E259">
    <cfRule type="expression" dxfId="1970" priority="284" stopIfTrue="1">
      <formula>B259=1</formula>
    </cfRule>
    <cfRule type="expression" dxfId="1969" priority="285" stopIfTrue="1">
      <formula>B259=3</formula>
    </cfRule>
    <cfRule type="expression" dxfId="1968" priority="286" stopIfTrue="1">
      <formula>B259=2</formula>
    </cfRule>
  </conditionalFormatting>
  <conditionalFormatting sqref="U199">
    <cfRule type="expression" dxfId="1967" priority="278" stopIfTrue="1">
      <formula>U199=1</formula>
    </cfRule>
    <cfRule type="expression" dxfId="1966" priority="279" stopIfTrue="1">
      <formula>U199=3</formula>
    </cfRule>
    <cfRule type="expression" dxfId="1965" priority="280" stopIfTrue="1">
      <formula>U199=2</formula>
    </cfRule>
  </conditionalFormatting>
  <conditionalFormatting sqref="S200">
    <cfRule type="expression" dxfId="1964" priority="275" stopIfTrue="1">
      <formula>S200=1</formula>
    </cfRule>
    <cfRule type="expression" dxfId="1963" priority="276" stopIfTrue="1">
      <formula>S200=3</formula>
    </cfRule>
    <cfRule type="expression" dxfId="1962" priority="277" stopIfTrue="1">
      <formula>S200=2</formula>
    </cfRule>
  </conditionalFormatting>
  <conditionalFormatting sqref="T200">
    <cfRule type="expression" dxfId="1961" priority="272" stopIfTrue="1">
      <formula>T200=1</formula>
    </cfRule>
    <cfRule type="expression" dxfId="1960" priority="273" stopIfTrue="1">
      <formula>T200=3</formula>
    </cfRule>
    <cfRule type="expression" dxfId="1959" priority="274" stopIfTrue="1">
      <formula>T200=2</formula>
    </cfRule>
  </conditionalFormatting>
  <conditionalFormatting sqref="U202">
    <cfRule type="expression" dxfId="1958" priority="251" stopIfTrue="1">
      <formula>U202=1</formula>
    </cfRule>
    <cfRule type="expression" dxfId="1957" priority="252" stopIfTrue="1">
      <formula>U202=3</formula>
    </cfRule>
    <cfRule type="expression" dxfId="1956" priority="253" stopIfTrue="1">
      <formula>U202=2</formula>
    </cfRule>
  </conditionalFormatting>
  <conditionalFormatting sqref="U200">
    <cfRule type="expression" dxfId="1955" priority="269" stopIfTrue="1">
      <formula>U200=1</formula>
    </cfRule>
    <cfRule type="expression" dxfId="1954" priority="270" stopIfTrue="1">
      <formula>U200=3</formula>
    </cfRule>
    <cfRule type="expression" dxfId="1953" priority="271" stopIfTrue="1">
      <formula>U200=2</formula>
    </cfRule>
  </conditionalFormatting>
  <conditionalFormatting sqref="S201">
    <cfRule type="expression" dxfId="1952" priority="266" stopIfTrue="1">
      <formula>S201=1</formula>
    </cfRule>
    <cfRule type="expression" dxfId="1951" priority="267" stopIfTrue="1">
      <formula>S201=3</formula>
    </cfRule>
    <cfRule type="expression" dxfId="1950" priority="268" stopIfTrue="1">
      <formula>S201=2</formula>
    </cfRule>
  </conditionalFormatting>
  <conditionalFormatting sqref="T201">
    <cfRule type="expression" dxfId="1949" priority="263" stopIfTrue="1">
      <formula>T201=1</formula>
    </cfRule>
    <cfRule type="expression" dxfId="1948" priority="264" stopIfTrue="1">
      <formula>T201=3</formula>
    </cfRule>
    <cfRule type="expression" dxfId="1947" priority="265" stopIfTrue="1">
      <formula>T201=2</formula>
    </cfRule>
  </conditionalFormatting>
  <conditionalFormatting sqref="U201">
    <cfRule type="expression" dxfId="1946" priority="260" stopIfTrue="1">
      <formula>U201=1</formula>
    </cfRule>
    <cfRule type="expression" dxfId="1945" priority="261" stopIfTrue="1">
      <formula>U201=3</formula>
    </cfRule>
    <cfRule type="expression" dxfId="1944" priority="262" stopIfTrue="1">
      <formula>U201=2</formula>
    </cfRule>
  </conditionalFormatting>
  <conditionalFormatting sqref="S202">
    <cfRule type="expression" dxfId="1943" priority="257" stopIfTrue="1">
      <formula>S202=1</formula>
    </cfRule>
    <cfRule type="expression" dxfId="1942" priority="258" stopIfTrue="1">
      <formula>S202=3</formula>
    </cfRule>
    <cfRule type="expression" dxfId="1941" priority="259" stopIfTrue="1">
      <formula>S202=2</formula>
    </cfRule>
  </conditionalFormatting>
  <conditionalFormatting sqref="T202">
    <cfRule type="expression" dxfId="1940" priority="254" stopIfTrue="1">
      <formula>T202=1</formula>
    </cfRule>
    <cfRule type="expression" dxfId="1939" priority="255" stopIfTrue="1">
      <formula>T202=3</formula>
    </cfRule>
    <cfRule type="expression" dxfId="1938" priority="256" stopIfTrue="1">
      <formula>T202=2</formula>
    </cfRule>
  </conditionalFormatting>
  <conditionalFormatting sqref="S221:U221">
    <cfRule type="expression" dxfId="1937" priority="248" stopIfTrue="1">
      <formula>S221=1</formula>
    </cfRule>
    <cfRule type="expression" dxfId="1936" priority="249" stopIfTrue="1">
      <formula>S221=3</formula>
    </cfRule>
    <cfRule type="expression" dxfId="1935" priority="250" stopIfTrue="1">
      <formula>S221=2</formula>
    </cfRule>
  </conditionalFormatting>
  <conditionalFormatting sqref="U223">
    <cfRule type="expression" dxfId="1934" priority="230" stopIfTrue="1">
      <formula>U223=1</formula>
    </cfRule>
    <cfRule type="expression" dxfId="1933" priority="231" stopIfTrue="1">
      <formula>U223=3</formula>
    </cfRule>
    <cfRule type="expression" dxfId="1932" priority="232" stopIfTrue="1">
      <formula>U223=2</formula>
    </cfRule>
  </conditionalFormatting>
  <conditionalFormatting sqref="U220">
    <cfRule type="expression" dxfId="1931" priority="218" stopIfTrue="1">
      <formula>U220=1</formula>
    </cfRule>
    <cfRule type="expression" dxfId="1930" priority="219" stopIfTrue="1">
      <formula>U220=3</formula>
    </cfRule>
    <cfRule type="expression" dxfId="1929" priority="220" stopIfTrue="1">
      <formula>U220=2</formula>
    </cfRule>
  </conditionalFormatting>
  <conditionalFormatting sqref="U215">
    <cfRule type="expression" dxfId="1928" priority="191" stopIfTrue="1">
      <formula>U215=1</formula>
    </cfRule>
    <cfRule type="expression" dxfId="1927" priority="192" stopIfTrue="1">
      <formula>U215=3</formula>
    </cfRule>
    <cfRule type="expression" dxfId="1926" priority="193" stopIfTrue="1">
      <formula>U215=2</formula>
    </cfRule>
  </conditionalFormatting>
  <conditionalFormatting sqref="S222">
    <cfRule type="expression" dxfId="1925" priority="245" stopIfTrue="1">
      <formula>S222=1</formula>
    </cfRule>
    <cfRule type="expression" dxfId="1924" priority="246" stopIfTrue="1">
      <formula>S222=3</formula>
    </cfRule>
    <cfRule type="expression" dxfId="1923" priority="247" stopIfTrue="1">
      <formula>S222=2</formula>
    </cfRule>
  </conditionalFormatting>
  <conditionalFormatting sqref="T222">
    <cfRule type="expression" dxfId="1922" priority="242" stopIfTrue="1">
      <formula>T222=1</formula>
    </cfRule>
    <cfRule type="expression" dxfId="1921" priority="243" stopIfTrue="1">
      <formula>T222=3</formula>
    </cfRule>
    <cfRule type="expression" dxfId="1920" priority="244" stopIfTrue="1">
      <formula>T222=2</formula>
    </cfRule>
  </conditionalFormatting>
  <conditionalFormatting sqref="U222">
    <cfRule type="expression" dxfId="1919" priority="239" stopIfTrue="1">
      <formula>U222=1</formula>
    </cfRule>
    <cfRule type="expression" dxfId="1918" priority="240" stopIfTrue="1">
      <formula>U222=3</formula>
    </cfRule>
    <cfRule type="expression" dxfId="1917" priority="241" stopIfTrue="1">
      <formula>U222=2</formula>
    </cfRule>
  </conditionalFormatting>
  <conditionalFormatting sqref="S223">
    <cfRule type="expression" dxfId="1916" priority="236" stopIfTrue="1">
      <formula>S223=1</formula>
    </cfRule>
    <cfRule type="expression" dxfId="1915" priority="237" stopIfTrue="1">
      <formula>S223=3</formula>
    </cfRule>
    <cfRule type="expression" dxfId="1914" priority="238" stopIfTrue="1">
      <formula>S223=2</formula>
    </cfRule>
  </conditionalFormatting>
  <conditionalFormatting sqref="T223">
    <cfRule type="expression" dxfId="1913" priority="233" stopIfTrue="1">
      <formula>T223=1</formula>
    </cfRule>
    <cfRule type="expression" dxfId="1912" priority="234" stopIfTrue="1">
      <formula>T223=3</formula>
    </cfRule>
    <cfRule type="expression" dxfId="1911" priority="235" stopIfTrue="1">
      <formula>T223=2</formula>
    </cfRule>
  </conditionalFormatting>
  <conditionalFormatting sqref="S219:U219">
    <cfRule type="expression" dxfId="1910" priority="227" stopIfTrue="1">
      <formula>S219=1</formula>
    </cfRule>
    <cfRule type="expression" dxfId="1909" priority="228" stopIfTrue="1">
      <formula>S219=3</formula>
    </cfRule>
    <cfRule type="expression" dxfId="1908" priority="229" stopIfTrue="1">
      <formula>S219=2</formula>
    </cfRule>
  </conditionalFormatting>
  <conditionalFormatting sqref="S220">
    <cfRule type="expression" dxfId="1907" priority="224" stopIfTrue="1">
      <formula>S220=1</formula>
    </cfRule>
    <cfRule type="expression" dxfId="1906" priority="225" stopIfTrue="1">
      <formula>S220=3</formula>
    </cfRule>
    <cfRule type="expression" dxfId="1905" priority="226" stopIfTrue="1">
      <formula>S220=2</formula>
    </cfRule>
  </conditionalFormatting>
  <conditionalFormatting sqref="T220">
    <cfRule type="expression" dxfId="1904" priority="221" stopIfTrue="1">
      <formula>T220=1</formula>
    </cfRule>
    <cfRule type="expression" dxfId="1903" priority="222" stopIfTrue="1">
      <formula>T220=3</formula>
    </cfRule>
    <cfRule type="expression" dxfId="1902" priority="223" stopIfTrue="1">
      <formula>T220=2</formula>
    </cfRule>
  </conditionalFormatting>
  <conditionalFormatting sqref="S230">
    <cfRule type="expression" dxfId="1901" priority="215" stopIfTrue="1">
      <formula>S230=1</formula>
    </cfRule>
    <cfRule type="expression" dxfId="1900" priority="216" stopIfTrue="1">
      <formula>S230=3</formula>
    </cfRule>
    <cfRule type="expression" dxfId="1899" priority="217" stopIfTrue="1">
      <formula>S230=2</formula>
    </cfRule>
  </conditionalFormatting>
  <conditionalFormatting sqref="T230">
    <cfRule type="expression" dxfId="1898" priority="212" stopIfTrue="1">
      <formula>T230=1</formula>
    </cfRule>
    <cfRule type="expression" dxfId="1897" priority="213" stopIfTrue="1">
      <formula>T230=3</formula>
    </cfRule>
    <cfRule type="expression" dxfId="1896" priority="214" stopIfTrue="1">
      <formula>T230=2</formula>
    </cfRule>
  </conditionalFormatting>
  <conditionalFormatting sqref="U230">
    <cfRule type="expression" dxfId="1895" priority="209" stopIfTrue="1">
      <formula>U230=1</formula>
    </cfRule>
    <cfRule type="expression" dxfId="1894" priority="210" stopIfTrue="1">
      <formula>U230=3</formula>
    </cfRule>
    <cfRule type="expression" dxfId="1893" priority="211" stopIfTrue="1">
      <formula>U230=2</formula>
    </cfRule>
  </conditionalFormatting>
  <conditionalFormatting sqref="S213:U214">
    <cfRule type="expression" dxfId="1892" priority="200" stopIfTrue="1">
      <formula>S213=1</formula>
    </cfRule>
    <cfRule type="expression" dxfId="1891" priority="201" stopIfTrue="1">
      <formula>S213=3</formula>
    </cfRule>
    <cfRule type="expression" dxfId="1890" priority="202" stopIfTrue="1">
      <formula>S213=2</formula>
    </cfRule>
  </conditionalFormatting>
  <conditionalFormatting sqref="S215">
    <cfRule type="expression" dxfId="1889" priority="197" stopIfTrue="1">
      <formula>S215=1</formula>
    </cfRule>
    <cfRule type="expression" dxfId="1888" priority="198" stopIfTrue="1">
      <formula>S215=3</formula>
    </cfRule>
    <cfRule type="expression" dxfId="1887" priority="199" stopIfTrue="1">
      <formula>S215=2</formula>
    </cfRule>
  </conditionalFormatting>
  <conditionalFormatting sqref="T215">
    <cfRule type="expression" dxfId="1886" priority="194" stopIfTrue="1">
      <formula>T215=1</formula>
    </cfRule>
    <cfRule type="expression" dxfId="1885" priority="195" stopIfTrue="1">
      <formula>T215=3</formula>
    </cfRule>
    <cfRule type="expression" dxfId="1884" priority="196" stopIfTrue="1">
      <formula>T215=2</formula>
    </cfRule>
  </conditionalFormatting>
  <conditionalFormatting sqref="M3:O3">
    <cfRule type="cellIs" dxfId="1883" priority="159" operator="equal">
      <formula>$K$19</formula>
    </cfRule>
    <cfRule type="cellIs" dxfId="1882" priority="160" operator="equal">
      <formula>$K$19</formula>
    </cfRule>
    <cfRule type="cellIs" dxfId="1881" priority="161" operator="equal">
      <formula>$K$19</formula>
    </cfRule>
    <cfRule type="cellIs" dxfId="1880" priority="162" operator="equal">
      <formula>$K$19</formula>
    </cfRule>
    <cfRule type="cellIs" dxfId="1879" priority="425" stopIfTrue="1" operator="equal">
      <formula>$K$19</formula>
    </cfRule>
    <cfRule type="expression" dxfId="1878" priority="426" stopIfTrue="1">
      <formula>"N3=K21"</formula>
    </cfRule>
  </conditionalFormatting>
  <conditionalFormatting sqref="AA228:AC232 AA213:AC225 S228:U232 S199:U225">
    <cfRule type="cellIs" dxfId="1877" priority="147" operator="equal">
      <formula>1</formula>
    </cfRule>
    <cfRule type="cellIs" dxfId="1876" priority="157" operator="equal">
      <formula>1</formula>
    </cfRule>
    <cfRule type="cellIs" dxfId="1875" priority="158" operator="equal">
      <formula>1</formula>
    </cfRule>
    <cfRule type="cellIs" dxfId="1874" priority="177" stopIfTrue="1" operator="equal">
      <formula>4</formula>
    </cfRule>
    <cfRule type="cellIs" dxfId="1873" priority="178" stopIfTrue="1" operator="equal">
      <formula>4</formula>
    </cfRule>
    <cfRule type="cellIs" dxfId="1872" priority="179" stopIfTrue="1" operator="equal">
      <formula>4</formula>
    </cfRule>
    <cfRule type="cellIs" dxfId="1871" priority="180" stopIfTrue="1" operator="equal">
      <formula>4</formula>
    </cfRule>
  </conditionalFormatting>
  <conditionalFormatting sqref="D238">
    <cfRule type="expression" dxfId="1870" priority="144" stopIfTrue="1">
      <formula>D238=1</formula>
    </cfRule>
    <cfRule type="expression" dxfId="1869" priority="145" stopIfTrue="1">
      <formula>D238=3</formula>
    </cfRule>
    <cfRule type="expression" dxfId="1868" priority="146" stopIfTrue="1">
      <formula>D238=2</formula>
    </cfRule>
  </conditionalFormatting>
  <conditionalFormatting sqref="D238">
    <cfRule type="cellIs" dxfId="1867" priority="137" operator="equal">
      <formula>1</formula>
    </cfRule>
    <cfRule type="cellIs" dxfId="1866" priority="138" operator="equal">
      <formula>1</formula>
    </cfRule>
    <cfRule type="cellIs" dxfId="1865" priority="139" operator="equal">
      <formula>1</formula>
    </cfRule>
    <cfRule type="cellIs" dxfId="1864" priority="140" stopIfTrue="1" operator="equal">
      <formula>4</formula>
    </cfRule>
    <cfRule type="cellIs" dxfId="1863" priority="141" stopIfTrue="1" operator="equal">
      <formula>4</formula>
    </cfRule>
    <cfRule type="cellIs" dxfId="1862" priority="142" stopIfTrue="1" operator="equal">
      <formula>4</formula>
    </cfRule>
    <cfRule type="cellIs" dxfId="1861" priority="143" stopIfTrue="1" operator="equal">
      <formula>4</formula>
    </cfRule>
  </conditionalFormatting>
  <conditionalFormatting sqref="B255">
    <cfRule type="expression" dxfId="1860" priority="134" stopIfTrue="1">
      <formula>B255=1</formula>
    </cfRule>
    <cfRule type="expression" dxfId="1859" priority="135" stopIfTrue="1">
      <formula>B255=3</formula>
    </cfRule>
    <cfRule type="expression" dxfId="1858" priority="136" stopIfTrue="1">
      <formula>B255=2</formula>
    </cfRule>
  </conditionalFormatting>
  <conditionalFormatting sqref="AA199">
    <cfRule type="expression" dxfId="1857" priority="131" stopIfTrue="1">
      <formula>AA199=1</formula>
    </cfRule>
    <cfRule type="expression" dxfId="1856" priority="132" stopIfTrue="1">
      <formula>AA199=3</formula>
    </cfRule>
    <cfRule type="expression" dxfId="1855" priority="133" stopIfTrue="1">
      <formula>AA199=2</formula>
    </cfRule>
  </conditionalFormatting>
  <conditionalFormatting sqref="AA205">
    <cfRule type="expression" dxfId="1854" priority="128" stopIfTrue="1">
      <formula>AA205=1</formula>
    </cfRule>
    <cfRule type="expression" dxfId="1853" priority="129" stopIfTrue="1">
      <formula>AA205=3</formula>
    </cfRule>
    <cfRule type="expression" dxfId="1852" priority="130" stopIfTrue="1">
      <formula>AA205=2</formula>
    </cfRule>
  </conditionalFormatting>
  <conditionalFormatting sqref="AB205:AC205">
    <cfRule type="expression" dxfId="1851" priority="125" stopIfTrue="1">
      <formula>AB205=1</formula>
    </cfRule>
    <cfRule type="expression" dxfId="1850" priority="126" stopIfTrue="1">
      <formula>AB205=3</formula>
    </cfRule>
    <cfRule type="expression" dxfId="1849" priority="127" stopIfTrue="1">
      <formula>AB205=2</formula>
    </cfRule>
  </conditionalFormatting>
  <conditionalFormatting sqref="AA206:AC206">
    <cfRule type="expression" dxfId="1848" priority="122" stopIfTrue="1">
      <formula>AA206=1</formula>
    </cfRule>
    <cfRule type="expression" dxfId="1847" priority="123" stopIfTrue="1">
      <formula>AA206=3</formula>
    </cfRule>
    <cfRule type="expression" dxfId="1846" priority="124" stopIfTrue="1">
      <formula>AA206=2</formula>
    </cfRule>
  </conditionalFormatting>
  <conditionalFormatting sqref="AA207:AC207">
    <cfRule type="expression" dxfId="1845" priority="119" stopIfTrue="1">
      <formula>AA207=1</formula>
    </cfRule>
    <cfRule type="expression" dxfId="1844" priority="120" stopIfTrue="1">
      <formula>AA207=3</formula>
    </cfRule>
    <cfRule type="expression" dxfId="1843" priority="121" stopIfTrue="1">
      <formula>AA207=2</formula>
    </cfRule>
  </conditionalFormatting>
  <conditionalFormatting sqref="AA210">
    <cfRule type="expression" dxfId="1842" priority="116" stopIfTrue="1">
      <formula>AA210=1</formula>
    </cfRule>
    <cfRule type="expression" dxfId="1841" priority="117" stopIfTrue="1">
      <formula>AA210=3</formula>
    </cfRule>
    <cfRule type="expression" dxfId="1840" priority="118" stopIfTrue="1">
      <formula>AA210=2</formula>
    </cfRule>
  </conditionalFormatting>
  <conditionalFormatting sqref="AB210">
    <cfRule type="expression" dxfId="1839" priority="113" stopIfTrue="1">
      <formula>AB210=1</formula>
    </cfRule>
    <cfRule type="expression" dxfId="1838" priority="114" stopIfTrue="1">
      <formula>AB210=3</formula>
    </cfRule>
    <cfRule type="expression" dxfId="1837" priority="115" stopIfTrue="1">
      <formula>AB210=2</formula>
    </cfRule>
  </conditionalFormatting>
  <conditionalFormatting sqref="AC210">
    <cfRule type="expression" dxfId="1836" priority="110" stopIfTrue="1">
      <formula>AC210=1</formula>
    </cfRule>
    <cfRule type="expression" dxfId="1835" priority="111" stopIfTrue="1">
      <formula>AC210=3</formula>
    </cfRule>
    <cfRule type="expression" dxfId="1834" priority="112" stopIfTrue="1">
      <formula>AC210=2</formula>
    </cfRule>
  </conditionalFormatting>
  <conditionalFormatting sqref="AA216">
    <cfRule type="expression" dxfId="1833" priority="107" stopIfTrue="1">
      <formula>AA216=1</formula>
    </cfRule>
    <cfRule type="expression" dxfId="1832" priority="108" stopIfTrue="1">
      <formula>AA216=3</formula>
    </cfRule>
    <cfRule type="expression" dxfId="1831" priority="109" stopIfTrue="1">
      <formula>AA216=2</formula>
    </cfRule>
  </conditionalFormatting>
  <conditionalFormatting sqref="AB216:AC216">
    <cfRule type="expression" dxfId="1830" priority="104" stopIfTrue="1">
      <formula>AB216=1</formula>
    </cfRule>
    <cfRule type="expression" dxfId="1829" priority="105" stopIfTrue="1">
      <formula>AB216=3</formula>
    </cfRule>
    <cfRule type="expression" dxfId="1828" priority="106" stopIfTrue="1">
      <formula>AB216=2</formula>
    </cfRule>
  </conditionalFormatting>
  <conditionalFormatting sqref="AB199">
    <cfRule type="expression" dxfId="1827" priority="101" stopIfTrue="1">
      <formula>AB199=1</formula>
    </cfRule>
    <cfRule type="expression" dxfId="1826" priority="102" stopIfTrue="1">
      <formula>AB199=3</formula>
    </cfRule>
    <cfRule type="expression" dxfId="1825" priority="103" stopIfTrue="1">
      <formula>AB199=2</formula>
    </cfRule>
  </conditionalFormatting>
  <conditionalFormatting sqref="AC199">
    <cfRule type="expression" dxfId="1824" priority="98" stopIfTrue="1">
      <formula>AC199=1</formula>
    </cfRule>
    <cfRule type="expression" dxfId="1823" priority="99" stopIfTrue="1">
      <formula>AC199=3</formula>
    </cfRule>
    <cfRule type="expression" dxfId="1822" priority="100" stopIfTrue="1">
      <formula>AC199=2</formula>
    </cfRule>
  </conditionalFormatting>
  <conditionalFormatting sqref="AA200">
    <cfRule type="expression" dxfId="1821" priority="95" stopIfTrue="1">
      <formula>AA200=1</formula>
    </cfRule>
    <cfRule type="expression" dxfId="1820" priority="96" stopIfTrue="1">
      <formula>AA200=3</formula>
    </cfRule>
    <cfRule type="expression" dxfId="1819" priority="97" stopIfTrue="1">
      <formula>AA200=2</formula>
    </cfRule>
  </conditionalFormatting>
  <conditionalFormatting sqref="AB200">
    <cfRule type="expression" dxfId="1818" priority="92" stopIfTrue="1">
      <formula>AB200=1</formula>
    </cfRule>
    <cfRule type="expression" dxfId="1817" priority="93" stopIfTrue="1">
      <formula>AB200=3</formula>
    </cfRule>
    <cfRule type="expression" dxfId="1816" priority="94" stopIfTrue="1">
      <formula>AB200=2</formula>
    </cfRule>
  </conditionalFormatting>
  <conditionalFormatting sqref="AC202">
    <cfRule type="expression" dxfId="1815" priority="71" stopIfTrue="1">
      <formula>AC202=1</formula>
    </cfRule>
    <cfRule type="expression" dxfId="1814" priority="72" stopIfTrue="1">
      <formula>AC202=3</formula>
    </cfRule>
    <cfRule type="expression" dxfId="1813" priority="73" stopIfTrue="1">
      <formula>AC202=2</formula>
    </cfRule>
  </conditionalFormatting>
  <conditionalFormatting sqref="AC200">
    <cfRule type="expression" dxfId="1812" priority="89" stopIfTrue="1">
      <formula>AC200=1</formula>
    </cfRule>
    <cfRule type="expression" dxfId="1811" priority="90" stopIfTrue="1">
      <formula>AC200=3</formula>
    </cfRule>
    <cfRule type="expression" dxfId="1810" priority="91" stopIfTrue="1">
      <formula>AC200=2</formula>
    </cfRule>
  </conditionalFormatting>
  <conditionalFormatting sqref="AA201">
    <cfRule type="expression" dxfId="1809" priority="86" stopIfTrue="1">
      <formula>AA201=1</formula>
    </cfRule>
    <cfRule type="expression" dxfId="1808" priority="87" stopIfTrue="1">
      <formula>AA201=3</formula>
    </cfRule>
    <cfRule type="expression" dxfId="1807" priority="88" stopIfTrue="1">
      <formula>AA201=2</formula>
    </cfRule>
  </conditionalFormatting>
  <conditionalFormatting sqref="AB201">
    <cfRule type="expression" dxfId="1806" priority="83" stopIfTrue="1">
      <formula>AB201=1</formula>
    </cfRule>
    <cfRule type="expression" dxfId="1805" priority="84" stopIfTrue="1">
      <formula>AB201=3</formula>
    </cfRule>
    <cfRule type="expression" dxfId="1804" priority="85" stopIfTrue="1">
      <formula>AB201=2</formula>
    </cfRule>
  </conditionalFormatting>
  <conditionalFormatting sqref="AC201">
    <cfRule type="expression" dxfId="1803" priority="80" stopIfTrue="1">
      <formula>AC201=1</formula>
    </cfRule>
    <cfRule type="expression" dxfId="1802" priority="81" stopIfTrue="1">
      <formula>AC201=3</formula>
    </cfRule>
    <cfRule type="expression" dxfId="1801" priority="82" stopIfTrue="1">
      <formula>AC201=2</formula>
    </cfRule>
  </conditionalFormatting>
  <conditionalFormatting sqref="AA202">
    <cfRule type="expression" dxfId="1800" priority="77" stopIfTrue="1">
      <formula>AA202=1</formula>
    </cfRule>
    <cfRule type="expression" dxfId="1799" priority="78" stopIfTrue="1">
      <formula>AA202=3</formula>
    </cfRule>
    <cfRule type="expression" dxfId="1798" priority="79" stopIfTrue="1">
      <formula>AA202=2</formula>
    </cfRule>
  </conditionalFormatting>
  <conditionalFormatting sqref="AB202">
    <cfRule type="expression" dxfId="1797" priority="74" stopIfTrue="1">
      <formula>AB202=1</formula>
    </cfRule>
    <cfRule type="expression" dxfId="1796" priority="75" stopIfTrue="1">
      <formula>AB202=3</formula>
    </cfRule>
    <cfRule type="expression" dxfId="1795" priority="76" stopIfTrue="1">
      <formula>AB202=2</formula>
    </cfRule>
  </conditionalFormatting>
  <conditionalFormatting sqref="AA221:AC221">
    <cfRule type="expression" dxfId="1794" priority="68" stopIfTrue="1">
      <formula>AA221=1</formula>
    </cfRule>
    <cfRule type="expression" dxfId="1793" priority="69" stopIfTrue="1">
      <formula>AA221=3</formula>
    </cfRule>
    <cfRule type="expression" dxfId="1792" priority="70" stopIfTrue="1">
      <formula>AA221=2</formula>
    </cfRule>
  </conditionalFormatting>
  <conditionalFormatting sqref="AC223">
    <cfRule type="expression" dxfId="1791" priority="50" stopIfTrue="1">
      <formula>AC223=1</formula>
    </cfRule>
    <cfRule type="expression" dxfId="1790" priority="51" stopIfTrue="1">
      <formula>AC223=3</formula>
    </cfRule>
    <cfRule type="expression" dxfId="1789" priority="52" stopIfTrue="1">
      <formula>AC223=2</formula>
    </cfRule>
  </conditionalFormatting>
  <conditionalFormatting sqref="AC220">
    <cfRule type="expression" dxfId="1788" priority="38" stopIfTrue="1">
      <formula>AC220=1</formula>
    </cfRule>
    <cfRule type="expression" dxfId="1787" priority="39" stopIfTrue="1">
      <formula>AC220=3</formula>
    </cfRule>
    <cfRule type="expression" dxfId="1786" priority="40" stopIfTrue="1">
      <formula>AC220=2</formula>
    </cfRule>
  </conditionalFormatting>
  <conditionalFormatting sqref="AC215">
    <cfRule type="expression" dxfId="1785" priority="17" stopIfTrue="1">
      <formula>AC215=1</formula>
    </cfRule>
    <cfRule type="expression" dxfId="1784" priority="18" stopIfTrue="1">
      <formula>AC215=3</formula>
    </cfRule>
    <cfRule type="expression" dxfId="1783" priority="19" stopIfTrue="1">
      <formula>AC215=2</formula>
    </cfRule>
  </conditionalFormatting>
  <conditionalFormatting sqref="AA222">
    <cfRule type="expression" dxfId="1782" priority="65" stopIfTrue="1">
      <formula>AA222=1</formula>
    </cfRule>
    <cfRule type="expression" dxfId="1781" priority="66" stopIfTrue="1">
      <formula>AA222=3</formula>
    </cfRule>
    <cfRule type="expression" dxfId="1780" priority="67" stopIfTrue="1">
      <formula>AA222=2</formula>
    </cfRule>
  </conditionalFormatting>
  <conditionalFormatting sqref="AB222">
    <cfRule type="expression" dxfId="1779" priority="62" stopIfTrue="1">
      <formula>AB222=1</formula>
    </cfRule>
    <cfRule type="expression" dxfId="1778" priority="63" stopIfTrue="1">
      <formula>AB222=3</formula>
    </cfRule>
    <cfRule type="expression" dxfId="1777" priority="64" stopIfTrue="1">
      <formula>AB222=2</formula>
    </cfRule>
  </conditionalFormatting>
  <conditionalFormatting sqref="AC222">
    <cfRule type="expression" dxfId="1776" priority="59" stopIfTrue="1">
      <formula>AC222=1</formula>
    </cfRule>
    <cfRule type="expression" dxfId="1775" priority="60" stopIfTrue="1">
      <formula>AC222=3</formula>
    </cfRule>
    <cfRule type="expression" dxfId="1774" priority="61" stopIfTrue="1">
      <formula>AC222=2</formula>
    </cfRule>
  </conditionalFormatting>
  <conditionalFormatting sqref="AA223">
    <cfRule type="expression" dxfId="1773" priority="56" stopIfTrue="1">
      <formula>AA223=1</formula>
    </cfRule>
    <cfRule type="expression" dxfId="1772" priority="57" stopIfTrue="1">
      <formula>AA223=3</formula>
    </cfRule>
    <cfRule type="expression" dxfId="1771" priority="58" stopIfTrue="1">
      <formula>AA223=2</formula>
    </cfRule>
  </conditionalFormatting>
  <conditionalFormatting sqref="AB223">
    <cfRule type="expression" dxfId="1770" priority="53" stopIfTrue="1">
      <formula>AB223=1</formula>
    </cfRule>
    <cfRule type="expression" dxfId="1769" priority="54" stopIfTrue="1">
      <formula>AB223=3</formula>
    </cfRule>
    <cfRule type="expression" dxfId="1768" priority="55" stopIfTrue="1">
      <formula>AB223=2</formula>
    </cfRule>
  </conditionalFormatting>
  <conditionalFormatting sqref="AA219:AC219">
    <cfRule type="expression" dxfId="1767" priority="47" stopIfTrue="1">
      <formula>AA219=1</formula>
    </cfRule>
    <cfRule type="expression" dxfId="1766" priority="48" stopIfTrue="1">
      <formula>AA219=3</formula>
    </cfRule>
    <cfRule type="expression" dxfId="1765" priority="49" stopIfTrue="1">
      <formula>AA219=2</formula>
    </cfRule>
  </conditionalFormatting>
  <conditionalFormatting sqref="AA220">
    <cfRule type="expression" dxfId="1764" priority="44" stopIfTrue="1">
      <formula>AA220=1</formula>
    </cfRule>
    <cfRule type="expression" dxfId="1763" priority="45" stopIfTrue="1">
      <formula>AA220=3</formula>
    </cfRule>
    <cfRule type="expression" dxfId="1762" priority="46" stopIfTrue="1">
      <formula>AA220=2</formula>
    </cfRule>
  </conditionalFormatting>
  <conditionalFormatting sqref="AB220">
    <cfRule type="expression" dxfId="1761" priority="41" stopIfTrue="1">
      <formula>AB220=1</formula>
    </cfRule>
    <cfRule type="expression" dxfId="1760" priority="42" stopIfTrue="1">
      <formula>AB220=3</formula>
    </cfRule>
    <cfRule type="expression" dxfId="1759" priority="43" stopIfTrue="1">
      <formula>AB220=2</formula>
    </cfRule>
  </conditionalFormatting>
  <conditionalFormatting sqref="AA230">
    <cfRule type="expression" dxfId="1758" priority="35" stopIfTrue="1">
      <formula>AA230=1</formula>
    </cfRule>
    <cfRule type="expression" dxfId="1757" priority="36" stopIfTrue="1">
      <formula>AA230=3</formula>
    </cfRule>
    <cfRule type="expression" dxfId="1756" priority="37" stopIfTrue="1">
      <formula>AA230=2</formula>
    </cfRule>
  </conditionalFormatting>
  <conditionalFormatting sqref="AB230">
    <cfRule type="expression" dxfId="1755" priority="32" stopIfTrue="1">
      <formula>AB230=1</formula>
    </cfRule>
    <cfRule type="expression" dxfId="1754" priority="33" stopIfTrue="1">
      <formula>AB230=3</formula>
    </cfRule>
    <cfRule type="expression" dxfId="1753" priority="34" stopIfTrue="1">
      <formula>AB230=2</formula>
    </cfRule>
  </conditionalFormatting>
  <conditionalFormatting sqref="AC230">
    <cfRule type="expression" dxfId="1752" priority="29" stopIfTrue="1">
      <formula>AC230=1</formula>
    </cfRule>
    <cfRule type="expression" dxfId="1751" priority="30" stopIfTrue="1">
      <formula>AC230=3</formula>
    </cfRule>
    <cfRule type="expression" dxfId="1750" priority="31" stopIfTrue="1">
      <formula>AC230=2</formula>
    </cfRule>
  </conditionalFormatting>
  <conditionalFormatting sqref="AA213:AC214">
    <cfRule type="expression" dxfId="1749" priority="26" stopIfTrue="1">
      <formula>AA213=1</formula>
    </cfRule>
    <cfRule type="expression" dxfId="1748" priority="27" stopIfTrue="1">
      <formula>AA213=3</formula>
    </cfRule>
    <cfRule type="expression" dxfId="1747" priority="28" stopIfTrue="1">
      <formula>AA213=2</formula>
    </cfRule>
  </conditionalFormatting>
  <conditionalFormatting sqref="AA215">
    <cfRule type="expression" dxfId="1746" priority="23" stopIfTrue="1">
      <formula>AA215=1</formula>
    </cfRule>
    <cfRule type="expression" dxfId="1745" priority="24" stopIfTrue="1">
      <formula>AA215=3</formula>
    </cfRule>
    <cfRule type="expression" dxfId="1744" priority="25" stopIfTrue="1">
      <formula>AA215=2</formula>
    </cfRule>
  </conditionalFormatting>
  <conditionalFormatting sqref="AB215">
    <cfRule type="expression" dxfId="1743" priority="20" stopIfTrue="1">
      <formula>AB215=1</formula>
    </cfRule>
    <cfRule type="expression" dxfId="1742" priority="21" stopIfTrue="1">
      <formula>AB215=3</formula>
    </cfRule>
    <cfRule type="expression" dxfId="1741" priority="22" stopIfTrue="1">
      <formula>AB215=2</formula>
    </cfRule>
  </conditionalFormatting>
  <conditionalFormatting sqref="AA199:AC212">
    <cfRule type="cellIs" dxfId="1740" priority="10" operator="equal">
      <formula>1</formula>
    </cfRule>
    <cfRule type="cellIs" dxfId="1739" priority="11" operator="equal">
      <formula>1</formula>
    </cfRule>
    <cfRule type="cellIs" dxfId="1738" priority="12" operator="equal">
      <formula>1</formula>
    </cfRule>
    <cfRule type="cellIs" dxfId="1737" priority="13" stopIfTrue="1" operator="equal">
      <formula>4</formula>
    </cfRule>
    <cfRule type="cellIs" dxfId="1736" priority="14" stopIfTrue="1" operator="equal">
      <formula>4</formula>
    </cfRule>
    <cfRule type="cellIs" dxfId="1735" priority="15" stopIfTrue="1" operator="equal">
      <formula>4</formula>
    </cfRule>
    <cfRule type="cellIs" dxfId="1734" priority="16" stopIfTrue="1" operator="equal">
      <formula>4</formula>
    </cfRule>
  </conditionalFormatting>
  <conditionalFormatting sqref="U214">
    <cfRule type="expression" dxfId="1733" priority="1" stopIfTrue="1">
      <formula>U214=1</formula>
    </cfRule>
    <cfRule type="expression" dxfId="1732" priority="2" stopIfTrue="1">
      <formula>U214=3</formula>
    </cfRule>
    <cfRule type="expression" dxfId="1731" priority="3" stopIfTrue="1">
      <formula>U214=2</formula>
    </cfRule>
  </conditionalFormatting>
  <conditionalFormatting sqref="S214">
    <cfRule type="expression" dxfId="1730" priority="7" stopIfTrue="1">
      <formula>S214=1</formula>
    </cfRule>
    <cfRule type="expression" dxfId="1729" priority="8" stopIfTrue="1">
      <formula>S214=3</formula>
    </cfRule>
    <cfRule type="expression" dxfId="1728" priority="9" stopIfTrue="1">
      <formula>S214=2</formula>
    </cfRule>
  </conditionalFormatting>
  <conditionalFormatting sqref="T214">
    <cfRule type="expression" dxfId="1727" priority="4" stopIfTrue="1">
      <formula>T214=1</formula>
    </cfRule>
    <cfRule type="expression" dxfId="1726" priority="5" stopIfTrue="1">
      <formula>T214=3</formula>
    </cfRule>
    <cfRule type="expression" dxfId="1725" priority="6" stopIfTrue="1">
      <formula>T214=2</formula>
    </cfRule>
  </conditionalFormatting>
  <dataValidations count="2">
    <dataValidation type="list" errorStyle="warning" operator="equal" allowBlank="1" showDropDown="1" showInputMessage="1" showErrorMessage="1" error="Seulement 1, 2, 3 ou 4" promptTitle="notation" prompt="1 = acquis_x000a_2 = à renforcer_x000a_3 = en cours d'acquisition_x000a_4 = non encore acquis" sqref="B166:B171 B278 D239:D242" xr:uid="{00000000-0002-0000-0400-000000000000}">
      <formula1>"1,2,3,4"</formula1>
      <formula2>0</formula2>
    </dataValidation>
    <dataValidation type="list" allowBlank="1" showErrorMessage="1" sqref="K17" xr:uid="{00000000-0002-0000-0400-000001000000}">
      <formula1>$AK$43:$AK$74</formula1>
      <formula2>0</formula2>
    </dataValidation>
  </dataValidations>
  <pageMargins left="0.23622047244094491" right="0.23622047244094491" top="0.35433070866141736" bottom="0.35433070866141736" header="0.31496062992125984" footer="0.31496062992125984"/>
  <pageSetup paperSize="9" firstPageNumber="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39997558519241921"/>
  </sheetPr>
  <dimension ref="A1:AM137"/>
  <sheetViews>
    <sheetView showGridLines="0" showRowColHeaders="0" showZeros="0" topLeftCell="A9" zoomScaleNormal="100" workbookViewId="0">
      <selection activeCell="M18" sqref="M18"/>
    </sheetView>
  </sheetViews>
  <sheetFormatPr baseColWidth="10" defaultColWidth="9.140625" defaultRowHeight="12.75" x14ac:dyDescent="0.2"/>
  <cols>
    <col min="1" max="1" width="4.5703125" customWidth="1"/>
    <col min="2" max="2" width="5.85546875" style="385" customWidth="1"/>
    <col min="3" max="3" width="9.140625" style="386" hidden="1" customWidth="1"/>
    <col min="4" max="4" width="6" style="385" customWidth="1"/>
    <col min="5" max="5" width="9.140625" style="385" hidden="1" customWidth="1"/>
    <col min="6" max="6" width="5.140625" style="385" customWidth="1"/>
    <col min="7" max="7" width="1.42578125" style="72" hidden="1" customWidth="1"/>
    <col min="8" max="8" width="3.42578125" customWidth="1"/>
    <col min="9" max="12" width="3.5703125" customWidth="1"/>
    <col min="13" max="14" width="9.140625" customWidth="1"/>
    <col min="15" max="22" width="6.140625" customWidth="1"/>
    <col min="23" max="23" width="20.140625" customWidth="1"/>
    <col min="24" max="24" width="9.42578125" customWidth="1"/>
    <col min="25" max="25" width="14.7109375" customWidth="1"/>
  </cols>
  <sheetData>
    <row r="1" spans="2:39" ht="22.5" hidden="1" customHeight="1" x14ac:dyDescent="0.2">
      <c r="B1" s="382"/>
      <c r="C1" s="383"/>
      <c r="D1" s="384"/>
      <c r="E1" s="384"/>
      <c r="F1" s="384"/>
      <c r="G1" s="73"/>
      <c r="H1" s="74"/>
      <c r="I1" s="74"/>
      <c r="J1" s="74"/>
      <c r="K1" s="74"/>
    </row>
    <row r="2" spans="2:39" ht="12.75" hidden="1" customHeight="1" x14ac:dyDescent="0.2">
      <c r="L2" s="75" t="s">
        <v>125</v>
      </c>
      <c r="M2" s="76"/>
      <c r="N2" s="76"/>
      <c r="O2" s="659">
        <f>'Livret complet'!K17</f>
        <v>0</v>
      </c>
      <c r="P2" s="660"/>
      <c r="Q2" s="77">
        <f>IF(MATCH(O2,'Liste des élèves'!E13:E42,0)&lt;31,MATCH(O2,'Liste des élèves'!E13:E42,0),0)</f>
        <v>3</v>
      </c>
    </row>
    <row r="3" spans="2:39" ht="12.75" hidden="1" customHeight="1" x14ac:dyDescent="0.2">
      <c r="L3" s="194"/>
      <c r="M3" s="194"/>
      <c r="N3" s="194" t="s">
        <v>173</v>
      </c>
      <c r="O3" s="666">
        <f>'Trimestre 1'!K17</f>
        <v>0</v>
      </c>
      <c r="P3" s="666"/>
      <c r="Q3" s="77">
        <f>IF(MATCH(O3,'Liste des élèves'!$E$13:$E$42,0)&lt;31,MATCH(O3,'Liste des élèves'!$E$13:$E$42,0),0)</f>
        <v>3</v>
      </c>
    </row>
    <row r="4" spans="2:39" ht="12.75" hidden="1" customHeight="1" x14ac:dyDescent="0.2">
      <c r="L4" s="194"/>
      <c r="M4" s="194"/>
      <c r="N4" s="194" t="s">
        <v>174</v>
      </c>
      <c r="O4" s="667">
        <f>'Trimestre 2'!K17</f>
        <v>0</v>
      </c>
      <c r="P4" s="667"/>
      <c r="Q4" s="77">
        <f>IF(MATCH(O4,'Liste des élèves'!$E$13:$E$42,0)&lt;31,MATCH(O4,'Liste des élèves'!$E$13:$E$42,0),0)</f>
        <v>3</v>
      </c>
    </row>
    <row r="5" spans="2:39" ht="12.75" hidden="1" customHeight="1" x14ac:dyDescent="0.2">
      <c r="L5" s="194"/>
      <c r="M5" s="194"/>
      <c r="N5" s="194" t="s">
        <v>175</v>
      </c>
      <c r="O5" s="667">
        <f>'Trimestre 3'!K17</f>
        <v>0</v>
      </c>
      <c r="P5" s="667"/>
      <c r="Q5" s="77">
        <f>IF(MATCH(O5,'Liste des élèves'!$E$13:$E$42,0)&lt;31,MATCH(O5,'Liste des élèves'!$E$13:$E$42,0),0)</f>
        <v>3</v>
      </c>
    </row>
    <row r="6" spans="2:39" hidden="1" x14ac:dyDescent="0.2"/>
    <row r="7" spans="2:39" hidden="1" x14ac:dyDescent="0.2"/>
    <row r="8" spans="2:39" s="411" customFormat="1" ht="12" hidden="1" x14ac:dyDescent="0.2">
      <c r="B8" s="387" t="s">
        <v>230</v>
      </c>
      <c r="C8" s="387" t="s">
        <v>233</v>
      </c>
      <c r="D8" s="387" t="s">
        <v>234</v>
      </c>
      <c r="E8" s="387" t="s">
        <v>231</v>
      </c>
      <c r="F8" s="412" t="s">
        <v>235</v>
      </c>
      <c r="G8" s="412" t="s">
        <v>236</v>
      </c>
      <c r="H8" s="412">
        <v>0</v>
      </c>
      <c r="I8" s="412">
        <v>0</v>
      </c>
      <c r="J8" s="412">
        <v>0</v>
      </c>
      <c r="K8" s="412">
        <v>0</v>
      </c>
      <c r="L8" s="412">
        <v>0</v>
      </c>
      <c r="M8" s="412">
        <v>0</v>
      </c>
      <c r="N8" s="412">
        <v>0</v>
      </c>
      <c r="O8" s="412">
        <v>0</v>
      </c>
      <c r="P8" s="412">
        <v>0</v>
      </c>
      <c r="Q8" s="412">
        <v>0</v>
      </c>
      <c r="R8" s="412">
        <v>0</v>
      </c>
      <c r="S8" s="412">
        <v>0</v>
      </c>
      <c r="T8" s="412">
        <v>0</v>
      </c>
      <c r="U8" s="412">
        <v>0</v>
      </c>
      <c r="V8" s="412">
        <v>0</v>
      </c>
      <c r="W8" s="412">
        <v>0</v>
      </c>
      <c r="X8" s="412">
        <v>0</v>
      </c>
      <c r="Y8" s="412">
        <v>0</v>
      </c>
      <c r="Z8" s="412">
        <v>0</v>
      </c>
      <c r="AA8" s="412">
        <v>0</v>
      </c>
      <c r="AB8" s="412">
        <v>0</v>
      </c>
      <c r="AC8" s="412">
        <v>0</v>
      </c>
      <c r="AD8" s="412">
        <v>0</v>
      </c>
      <c r="AE8" s="412">
        <v>0</v>
      </c>
      <c r="AF8" s="412">
        <f>'Liste des élèves'!$E42</f>
        <v>0</v>
      </c>
      <c r="AG8" s="387">
        <f>'Liste des élèves'!$E43</f>
        <v>0</v>
      </c>
      <c r="AH8" s="387">
        <f>'Liste des élèves'!$E44</f>
        <v>0</v>
      </c>
      <c r="AI8" s="387">
        <f>'Liste des élèves'!$E45</f>
        <v>0</v>
      </c>
      <c r="AJ8" s="387">
        <f>'Liste des élèves'!$E46</f>
        <v>0</v>
      </c>
      <c r="AK8" s="387">
        <f>'Liste des élèves'!$E47</f>
        <v>0</v>
      </c>
      <c r="AL8" s="387">
        <f>'Liste des élèves'!$E48</f>
        <v>0</v>
      </c>
      <c r="AM8" s="387">
        <f>'Liste des élèves'!$E49</f>
        <v>0</v>
      </c>
    </row>
    <row r="9" spans="2:39" ht="27.75" customHeight="1" x14ac:dyDescent="0.4">
      <c r="G9" s="78"/>
      <c r="H9" s="78"/>
      <c r="I9" s="661" t="s">
        <v>126</v>
      </c>
      <c r="J9" s="662"/>
      <c r="K9" s="662"/>
      <c r="L9" s="662"/>
      <c r="M9" s="662"/>
      <c r="N9" s="662"/>
      <c r="O9" s="662"/>
      <c r="P9" s="662"/>
      <c r="Q9" s="662"/>
      <c r="R9" s="662"/>
      <c r="S9" s="662"/>
      <c r="T9" s="662"/>
      <c r="U9" s="662"/>
      <c r="V9" s="662"/>
      <c r="W9" s="662"/>
      <c r="X9" s="662"/>
      <c r="Y9" s="662"/>
    </row>
    <row r="10" spans="2:39" ht="14.25" x14ac:dyDescent="0.2">
      <c r="G10" s="78"/>
      <c r="H10" s="78"/>
      <c r="I10" s="78"/>
      <c r="J10" s="78"/>
      <c r="K10" s="78"/>
      <c r="L10" s="1"/>
      <c r="M10" s="5"/>
      <c r="N10" s="1"/>
      <c r="O10" s="1"/>
      <c r="P10" s="1"/>
      <c r="Q10" s="1"/>
      <c r="R10" s="1"/>
      <c r="S10" s="1"/>
      <c r="T10" s="1"/>
      <c r="U10" s="1"/>
      <c r="V10" s="1"/>
      <c r="W10" s="1"/>
    </row>
    <row r="11" spans="2:39" ht="14.25" hidden="1" x14ac:dyDescent="0.2">
      <c r="G11" s="78"/>
      <c r="H11" s="1"/>
      <c r="I11" s="2" t="s">
        <v>0</v>
      </c>
      <c r="J11" s="1"/>
      <c r="K11" s="1"/>
      <c r="L11" s="1"/>
      <c r="M11" s="1"/>
      <c r="N11" s="1"/>
      <c r="O11" s="1"/>
      <c r="P11" s="1"/>
      <c r="Q11" s="1"/>
      <c r="R11" s="1"/>
      <c r="S11" s="1"/>
      <c r="T11" s="1"/>
      <c r="U11" s="1"/>
      <c r="V11" s="1"/>
      <c r="W11" s="1"/>
      <c r="X11" s="1"/>
      <c r="Y11" s="1"/>
      <c r="Z11" s="1"/>
      <c r="AA11" s="1"/>
      <c r="AB11" s="1"/>
    </row>
    <row r="12" spans="2:39" ht="14.25" hidden="1" x14ac:dyDescent="0.2">
      <c r="D12" s="386" t="s">
        <v>0</v>
      </c>
      <c r="E12" s="386"/>
      <c r="G12" s="78"/>
      <c r="H12" s="1"/>
      <c r="I12" s="1"/>
      <c r="J12" s="1"/>
      <c r="K12" s="1"/>
      <c r="L12" s="1"/>
      <c r="M12" s="1"/>
      <c r="N12" s="1"/>
      <c r="O12" s="1"/>
      <c r="P12" s="1"/>
      <c r="Q12" s="1"/>
      <c r="R12" s="1"/>
      <c r="S12" s="1"/>
      <c r="T12" s="1"/>
      <c r="U12" s="1"/>
      <c r="V12" s="1"/>
      <c r="W12" s="1"/>
      <c r="X12" s="1"/>
      <c r="Y12" s="1"/>
      <c r="Z12" s="1"/>
      <c r="AA12" s="1"/>
      <c r="AB12" s="1"/>
    </row>
    <row r="13" spans="2:39" ht="14.25" hidden="1" x14ac:dyDescent="0.2">
      <c r="B13" s="385" t="s">
        <v>0</v>
      </c>
      <c r="G13" s="78"/>
      <c r="H13" s="1"/>
      <c r="I13" s="3" t="s">
        <v>0</v>
      </c>
      <c r="J13" s="1"/>
      <c r="K13" s="1"/>
      <c r="L13" s="1"/>
      <c r="M13" s="1"/>
      <c r="N13" s="1"/>
      <c r="O13" s="1"/>
      <c r="P13" s="1"/>
      <c r="Q13" s="1"/>
      <c r="R13" s="1"/>
      <c r="S13" s="1"/>
      <c r="T13" s="1" t="s">
        <v>0</v>
      </c>
      <c r="U13" s="1"/>
      <c r="V13" s="1"/>
      <c r="W13" s="1"/>
      <c r="X13" s="1"/>
      <c r="Y13" s="1"/>
      <c r="Z13" s="1"/>
      <c r="AA13" s="1"/>
      <c r="AB13" s="1"/>
    </row>
    <row r="14" spans="2:39" ht="14.25" x14ac:dyDescent="0.2">
      <c r="G14" s="78"/>
      <c r="H14" s="1"/>
      <c r="I14" s="4" t="s">
        <v>0</v>
      </c>
      <c r="J14" s="1"/>
      <c r="K14" s="1"/>
      <c r="L14" s="1"/>
      <c r="M14" s="1"/>
      <c r="N14" s="1"/>
      <c r="O14" s="1"/>
      <c r="P14" s="1"/>
      <c r="Q14" s="1"/>
      <c r="R14" s="1"/>
      <c r="S14" s="1"/>
      <c r="T14" s="1"/>
      <c r="U14" s="1"/>
      <c r="V14" s="1"/>
      <c r="W14" s="1"/>
      <c r="X14" s="1"/>
      <c r="Y14" s="1"/>
      <c r="Z14" s="1"/>
      <c r="AA14" s="1"/>
      <c r="AB14" s="1"/>
    </row>
    <row r="15" spans="2:39" ht="14.25" x14ac:dyDescent="0.2">
      <c r="G15" s="78"/>
      <c r="H15" s="663" t="str">
        <f>'Eva. classe'!B12</f>
        <v>► FRANÇAIS</v>
      </c>
      <c r="I15" s="663"/>
      <c r="J15" s="663"/>
      <c r="K15" s="663"/>
      <c r="L15" s="663"/>
      <c r="M15" s="663"/>
      <c r="N15" s="663"/>
      <c r="O15" s="663"/>
      <c r="P15" s="663"/>
      <c r="Q15" s="663"/>
      <c r="R15" s="663"/>
      <c r="S15" s="663"/>
      <c r="T15" s="663"/>
      <c r="U15" s="663"/>
      <c r="V15" s="663"/>
      <c r="W15" s="663"/>
      <c r="X15" s="1"/>
      <c r="Y15" s="1"/>
      <c r="Z15" s="1"/>
      <c r="AA15" s="1"/>
      <c r="AB15" s="1"/>
    </row>
    <row r="16" spans="2:39" ht="14.25" x14ac:dyDescent="0.2">
      <c r="B16" s="385" t="s">
        <v>117</v>
      </c>
      <c r="C16" s="386" t="s">
        <v>127</v>
      </c>
      <c r="D16" s="385" t="s">
        <v>118</v>
      </c>
      <c r="E16" s="385" t="s">
        <v>127</v>
      </c>
      <c r="F16" s="385" t="s">
        <v>119</v>
      </c>
      <c r="G16" s="78"/>
      <c r="H16" s="1"/>
      <c r="I16" s="79" t="str">
        <f>'Eva. classe'!B13</f>
        <v>1. LANGAGE ORAL</v>
      </c>
      <c r="J16" s="1"/>
      <c r="K16" s="1"/>
      <c r="L16" s="1"/>
      <c r="M16" s="1"/>
      <c r="N16" s="1"/>
      <c r="O16" s="1"/>
      <c r="P16" s="1"/>
      <c r="Q16" s="1"/>
      <c r="R16" s="1"/>
      <c r="S16" s="1"/>
      <c r="T16" s="1"/>
      <c r="U16" s="1"/>
      <c r="V16" s="1"/>
      <c r="W16" s="1"/>
      <c r="X16" s="1"/>
      <c r="Y16" s="1"/>
      <c r="Z16" s="1"/>
      <c r="AA16" s="1"/>
      <c r="AB16" s="1"/>
    </row>
    <row r="17" spans="1:28" ht="14.25" x14ac:dyDescent="0.2">
      <c r="A17" s="6">
        <f>'Eva. classe'!A14</f>
        <v>1</v>
      </c>
      <c r="B17" s="388">
        <f>(COUNTIF('Eva. classe'!C14:AF14,1)+COUNTIF('Eva. classe'!C14:AF14,2))/C17</f>
        <v>0</v>
      </c>
      <c r="C17" s="389">
        <f>'Liste des élèves'!G43-COUNTIF('Eva. classe'!C14:AF14,"abs")</f>
        <v>2</v>
      </c>
      <c r="D17" s="388">
        <f>(COUNTIF('Eva. classe'!AG14:BJ14,1)+COUNTIF('Eva. classe'!AG14:BJ14,2))/E17</f>
        <v>0</v>
      </c>
      <c r="E17" s="389">
        <f>'Liste des élèves'!G43-COUNTIF('Eva. classe'!AG14:BJ14,"abs")</f>
        <v>2</v>
      </c>
      <c r="F17" s="388">
        <f>(COUNTIF('Eva. classe'!BK14:CN14,1)+COUNTIF('Eva. classe'!BK14:CN14,2))/G17</f>
        <v>0</v>
      </c>
      <c r="G17" s="80">
        <f>'Liste des élèves'!G43-COUNTIF('Eva. classe'!BK14:CN14,"abs")</f>
        <v>2</v>
      </c>
      <c r="H17" s="1"/>
      <c r="I17" s="5" t="str">
        <f>+'Eva. classe'!B14</f>
        <v>Participer à un débat</v>
      </c>
      <c r="J17" s="1"/>
      <c r="K17" s="1"/>
      <c r="L17" s="1"/>
      <c r="M17" s="1"/>
      <c r="N17" s="1"/>
      <c r="O17" s="1"/>
      <c r="P17" s="1"/>
      <c r="Q17" s="1"/>
      <c r="R17" s="1"/>
      <c r="S17" s="1"/>
      <c r="T17" s="1"/>
      <c r="U17" s="1"/>
      <c r="V17" s="1"/>
      <c r="W17" s="1"/>
      <c r="X17" s="1"/>
      <c r="Y17" s="1"/>
      <c r="Z17" s="1"/>
      <c r="AA17" s="1"/>
      <c r="AB17" s="1"/>
    </row>
    <row r="18" spans="1:28" ht="14.25" x14ac:dyDescent="0.2">
      <c r="A18" s="6">
        <f>'Eva. classe'!A15</f>
        <v>2</v>
      </c>
      <c r="B18" s="388">
        <f>(COUNTIF('Eva. classe'!C15:AF15,1)+COUNTIF('Eva. classe'!C15:AF15,2))/C18</f>
        <v>0</v>
      </c>
      <c r="C18" s="389">
        <f>'Liste des élèves'!G43-COUNTIF('Eva. classe'!C15:AF15,"abs")</f>
        <v>2</v>
      </c>
      <c r="D18" s="388">
        <f>(COUNTIF('Eva. classe'!AG15:BJ15,1)+COUNTIF('Eva. classe'!AG15:BJ15,2))/E18</f>
        <v>0</v>
      </c>
      <c r="E18" s="389">
        <f>'Liste des élèves'!G43-COUNTIF('Eva. classe'!AG15:BJ15,"abs")</f>
        <v>2</v>
      </c>
      <c r="F18" s="388">
        <f>(COUNTIF('Eva. classe'!BK15:CN15,1)+COUNTIF('Eva. classe'!BK15:CN15,2))/G18</f>
        <v>0</v>
      </c>
      <c r="G18" s="80">
        <f>'Liste des élèves'!G43-COUNTIF('Eva. classe'!BK15:CN15,"abs")</f>
        <v>2</v>
      </c>
      <c r="H18" s="81" t="s">
        <v>0</v>
      </c>
      <c r="I18" s="5" t="str">
        <f>+'Eva. classe'!B15</f>
        <v>Participer à un échange, un débat en tenant compte du point de vue d'autrui et du thème.</v>
      </c>
      <c r="J18" s="1"/>
      <c r="K18" s="1"/>
      <c r="L18" s="1"/>
      <c r="M18" s="1"/>
      <c r="N18" s="1"/>
      <c r="O18" s="1"/>
      <c r="P18" s="1"/>
      <c r="Q18" s="1"/>
      <c r="R18" s="1"/>
      <c r="S18" s="1"/>
      <c r="T18" s="1"/>
      <c r="U18" s="1"/>
      <c r="V18" s="1"/>
      <c r="W18" s="1"/>
      <c r="X18" s="1"/>
      <c r="Y18" s="1"/>
      <c r="Z18" s="1"/>
      <c r="AA18" s="1"/>
      <c r="AB18" s="1"/>
    </row>
    <row r="19" spans="1:28" ht="14.25" x14ac:dyDescent="0.2">
      <c r="A19" s="6">
        <f>'Eva. classe'!A16</f>
        <v>3</v>
      </c>
      <c r="B19" s="388">
        <f>(COUNTIF('Eva. classe'!C16:AF16,1)+COUNTIF('Eva. classe'!C16:AF16,2))/C19</f>
        <v>0</v>
      </c>
      <c r="C19" s="389">
        <f>'Liste des élèves'!G43-COUNTIF('Eva. classe'!C16:AF16,"abs")</f>
        <v>2</v>
      </c>
      <c r="D19" s="388">
        <f>(COUNTIF('Eva. classe'!AG16:BJ16,1)+COUNTIF('Eva. classe'!AG16:BJ16,2))/E19</f>
        <v>0</v>
      </c>
      <c r="E19" s="389">
        <f>'Liste des élèves'!G43-COUNTIF('Eva. classe'!AG16:BJ16,"abs")</f>
        <v>2</v>
      </c>
      <c r="F19" s="388">
        <f>(COUNTIF('Eva. classe'!BK16:CN16,1)+COUNTIF('Eva. classe'!BK16:CN16,2))/G19</f>
        <v>0</v>
      </c>
      <c r="G19" s="80">
        <f>'Liste des élèves'!G43-COUNTIF('Eva. classe'!BK16:CN16,"abs")</f>
        <v>2</v>
      </c>
      <c r="H19" s="1"/>
      <c r="I19" s="5" t="str">
        <f>+'Eva. classe'!B16</f>
        <v>Mémoriser et dire sans erreur et de manière expressive des poèmes et des textes en prose.</v>
      </c>
      <c r="J19" s="1"/>
      <c r="K19" s="1"/>
      <c r="L19" s="1"/>
      <c r="M19" s="1"/>
      <c r="N19" s="1"/>
      <c r="O19" s="1"/>
      <c r="P19" s="1"/>
      <c r="Q19" s="1"/>
      <c r="R19" s="1"/>
      <c r="S19" s="1"/>
      <c r="T19" s="1"/>
      <c r="U19" s="1"/>
      <c r="V19" s="1"/>
      <c r="W19" s="1"/>
      <c r="X19" s="1"/>
      <c r="Y19" s="1"/>
      <c r="Z19" s="1"/>
      <c r="AA19" s="1"/>
      <c r="AB19" s="1"/>
    </row>
    <row r="20" spans="1:28" ht="14.25" x14ac:dyDescent="0.2">
      <c r="A20" s="6"/>
      <c r="G20" s="78"/>
      <c r="H20" s="1"/>
      <c r="I20" s="79">
        <f>'Eva. classe'!B17</f>
        <v>0</v>
      </c>
      <c r="J20" s="1"/>
      <c r="K20" s="1"/>
      <c r="L20" s="1"/>
      <c r="M20" s="1"/>
      <c r="N20" s="1"/>
      <c r="O20" s="1"/>
      <c r="P20" s="1"/>
      <c r="Q20" s="1"/>
      <c r="R20" s="1"/>
      <c r="S20" s="1"/>
      <c r="T20" s="1"/>
      <c r="U20" s="1"/>
      <c r="V20" s="1"/>
      <c r="W20" s="1"/>
      <c r="X20" s="1"/>
      <c r="Y20" s="1"/>
      <c r="Z20" s="1"/>
      <c r="AA20" s="1"/>
      <c r="AB20" s="1"/>
    </row>
    <row r="21" spans="1:28" ht="14.25" x14ac:dyDescent="0.2">
      <c r="A21" s="6"/>
      <c r="B21" s="385" t="s">
        <v>117</v>
      </c>
      <c r="C21" s="386" t="s">
        <v>127</v>
      </c>
      <c r="D21" s="385" t="s">
        <v>118</v>
      </c>
      <c r="E21" s="385" t="s">
        <v>127</v>
      </c>
      <c r="F21" s="385" t="s">
        <v>119</v>
      </c>
      <c r="G21" s="78"/>
      <c r="H21" s="1"/>
      <c r="I21" s="79" t="str">
        <f>'Eva. classe'!B18</f>
        <v>2. LECTURE ET COMPRÉHENSION DE L'ÉCRIT</v>
      </c>
      <c r="J21" s="1"/>
      <c r="K21" s="1"/>
      <c r="L21" s="1"/>
      <c r="M21" s="1"/>
      <c r="N21" s="1"/>
      <c r="O21" s="1"/>
      <c r="P21" s="1"/>
      <c r="Q21" s="1"/>
      <c r="R21" s="1"/>
      <c r="S21" s="1"/>
      <c r="T21" s="1"/>
      <c r="U21" s="1"/>
      <c r="V21" s="1"/>
      <c r="W21" s="1"/>
      <c r="X21" s="1"/>
      <c r="Y21" s="1"/>
      <c r="Z21" s="1"/>
      <c r="AA21" s="1"/>
      <c r="AB21" s="1"/>
    </row>
    <row r="22" spans="1:28" ht="14.25" x14ac:dyDescent="0.2">
      <c r="A22" s="6">
        <f>'Eva. classe'!A19</f>
        <v>4</v>
      </c>
      <c r="B22" s="388">
        <f>(COUNTIF('Eva. classe'!C19:AF19,1)+COUNTIF('Eva. classe'!C19:AF19,2))/C22</f>
        <v>0</v>
      </c>
      <c r="C22" s="389">
        <f>'Liste des élèves'!G43-COUNTIF('Eva. classe'!C19:AF19,"abs")</f>
        <v>2</v>
      </c>
      <c r="D22" s="388">
        <f>(COUNTIF('Eva. classe'!AG19:BJ19,1)+COUNTIF('Eva. classe'!AG19:BJ19,2))/E22</f>
        <v>0</v>
      </c>
      <c r="E22" s="389">
        <f>'Liste des élèves'!G43-COUNTIF('Eva. classe'!AG19:BJ19,"abs")</f>
        <v>2</v>
      </c>
      <c r="F22" s="388">
        <f>(COUNTIF('Eva. classe'!BK19:CN19,1)+COUNTIF('Eva. classe'!BK19:CN19,2))/G22</f>
        <v>0</v>
      </c>
      <c r="G22" s="80">
        <f>'Liste des élèves'!G43-COUNTIF('Eva. classe'!BK19:CN19,"abs")</f>
        <v>2</v>
      </c>
      <c r="H22" s="1"/>
      <c r="I22" s="5" t="str">
        <f>+'Eva. classe'!B19</f>
        <v>Lire avec facilité des mots nouveaux, un texte et augmenter sa rapidité de lecture.</v>
      </c>
      <c r="J22" s="1"/>
      <c r="K22" s="1"/>
      <c r="L22" s="1"/>
      <c r="M22" s="1"/>
      <c r="N22" s="1"/>
      <c r="O22" s="1"/>
      <c r="P22" s="1"/>
      <c r="Q22" s="1"/>
      <c r="R22" s="1"/>
      <c r="S22" s="1"/>
      <c r="T22" s="1"/>
      <c r="U22" s="1"/>
      <c r="V22" s="1"/>
      <c r="W22" s="1"/>
      <c r="X22" s="1"/>
      <c r="Y22" s="1"/>
      <c r="Z22" s="1"/>
      <c r="AA22" s="1"/>
      <c r="AB22" s="1"/>
    </row>
    <row r="23" spans="1:28" ht="14.25" x14ac:dyDescent="0.2">
      <c r="A23" s="6">
        <f>'Eva. classe'!A20</f>
        <v>5</v>
      </c>
      <c r="B23" s="388">
        <f>(COUNTIF('Eva. classe'!C20:AF20,1)+COUNTIF('Eva. classe'!C20:AF20,2))/C23</f>
        <v>0</v>
      </c>
      <c r="C23" s="389">
        <f>'Liste des élèves'!G43-COUNTIF('Eva. classe'!C20:AF20,"abs")</f>
        <v>2</v>
      </c>
      <c r="D23" s="388">
        <f>(COUNTIF('Eva. classe'!AG20:BJ20,1)+COUNTIF('Eva. classe'!AG20:BJ20,2))/E23</f>
        <v>0</v>
      </c>
      <c r="E23" s="389">
        <f>'Liste des élèves'!G43-COUNTIF('Eva. classe'!AG20:BJ20,"abs")</f>
        <v>2</v>
      </c>
      <c r="F23" s="388">
        <f>(COUNTIF('Eva. classe'!BK20:CN20,1)+COUNTIF('Eva. classe'!BK20:CN20,2))/G23</f>
        <v>0</v>
      </c>
      <c r="G23" s="80">
        <f>'Liste des élèves'!G43-COUNTIF('Eva. classe'!BK20:CN20,"abs")</f>
        <v>2</v>
      </c>
      <c r="H23" s="1"/>
      <c r="I23" s="5" t="str">
        <f>+'Eva. classe'!B20</f>
        <v>Lire seul un énoncé et comprendre une consigne.</v>
      </c>
      <c r="J23" s="1"/>
      <c r="K23" s="1"/>
      <c r="L23" s="1"/>
      <c r="M23" s="1"/>
      <c r="N23" s="1"/>
      <c r="O23" s="1"/>
      <c r="P23" s="1"/>
      <c r="Q23" s="1"/>
      <c r="R23" s="1"/>
      <c r="S23" s="1"/>
      <c r="T23" s="1"/>
      <c r="U23" s="1"/>
      <c r="V23" s="1"/>
      <c r="W23" s="1"/>
      <c r="X23" s="1"/>
      <c r="Y23" s="1"/>
      <c r="Z23" s="1"/>
      <c r="AA23" s="1"/>
      <c r="AB23" s="1"/>
    </row>
    <row r="24" spans="1:28" ht="14.25" x14ac:dyDescent="0.2">
      <c r="A24" s="6">
        <f>'Eva. classe'!A21</f>
        <v>6</v>
      </c>
      <c r="B24" s="388">
        <f>(COUNTIF('Eva. classe'!C21:AF21,1)+COUNTIF('Eva. classe'!C21:AF21,2))/C24</f>
        <v>0</v>
      </c>
      <c r="C24" s="389">
        <f>'Liste des élèves'!G43-COUNTIF('Eva. classe'!C21:AF21,"abs")</f>
        <v>2</v>
      </c>
      <c r="D24" s="388">
        <f>(COUNTIF('Eva. classe'!AG21:BJ21,1)+COUNTIF('Eva. classe'!AG21:BJ21,2))/E24</f>
        <v>0</v>
      </c>
      <c r="E24" s="389">
        <f>'Liste des élèves'!G43-COUNTIF('Eva. classe'!AG21:BJ21,"abs")</f>
        <v>2</v>
      </c>
      <c r="F24" s="388">
        <f>(COUNTIF('Eva. classe'!BK21:CN21,1)+COUNTIF('Eva. classe'!BK21:CN21,2))/G24</f>
        <v>0</v>
      </c>
      <c r="G24" s="80">
        <f>'Liste des élèves'!G43-COUNTIF('Eva. classe'!BK21:CN21,"abs")</f>
        <v>2</v>
      </c>
      <c r="H24" s="1"/>
      <c r="I24" s="5" t="str">
        <f>+'Eva. classe'!B21</f>
        <v>Lire et comprendre des textes informatifs et documentaires.</v>
      </c>
      <c r="J24" s="1"/>
      <c r="K24" s="1"/>
      <c r="L24" s="1"/>
      <c r="M24" s="1"/>
      <c r="N24" s="1"/>
      <c r="O24" s="1"/>
      <c r="P24" s="1"/>
      <c r="Q24" s="1"/>
      <c r="R24" s="1"/>
      <c r="S24" s="1"/>
      <c r="T24" s="1"/>
      <c r="U24" s="1"/>
      <c r="V24" s="1"/>
      <c r="W24" s="1"/>
      <c r="X24" s="1"/>
      <c r="Y24" s="1"/>
      <c r="Z24" s="1"/>
      <c r="AA24" s="1"/>
      <c r="AB24" s="1"/>
    </row>
    <row r="25" spans="1:28" ht="14.25" x14ac:dyDescent="0.2">
      <c r="A25" s="6">
        <f>'Eva. classe'!A22</f>
        <v>7</v>
      </c>
      <c r="B25" s="388">
        <f>(COUNTIF('Eva. classe'!C22:AF22,1)+COUNTIF('Eva. classe'!C22:AF22,2))/C25</f>
        <v>0</v>
      </c>
      <c r="C25" s="389">
        <f>'Liste des élèves'!G43-COUNTIF('Eva. classe'!C22:AF22,"abs")</f>
        <v>2</v>
      </c>
      <c r="D25" s="388">
        <f>(COUNTIF('Eva. classe'!AG22:BJ22,1)+COUNTIF('Eva. classe'!AG22:BJ22,2))/E25</f>
        <v>0</v>
      </c>
      <c r="E25" s="389">
        <f>'Liste des élèves'!G43-COUNTIF('Eva. classe'!AG22:BJ22,"abs")</f>
        <v>2</v>
      </c>
      <c r="F25" s="388">
        <f>(COUNTIF('Eva. classe'!BK22:CN22,1)+COUNTIF('Eva. classe'!BK22:CN22,2))/G25</f>
        <v>0</v>
      </c>
      <c r="G25" s="80">
        <f>'Liste des élèves'!G43-COUNTIF('Eva. classe'!BK22:CN22,"abs")</f>
        <v>2</v>
      </c>
      <c r="H25" s="1"/>
      <c r="I25" s="5" t="str">
        <f>+'Eva. classe'!B22</f>
        <v>Lire et comprendre des textes littéraires (récits, descriptions, dialogues, poèmes).</v>
      </c>
      <c r="J25" s="1"/>
      <c r="K25" s="1"/>
      <c r="L25" s="1"/>
      <c r="M25" s="1"/>
      <c r="N25" s="1"/>
      <c r="O25" s="1"/>
      <c r="P25" s="1"/>
      <c r="Q25" s="1"/>
      <c r="R25" s="1"/>
      <c r="S25" s="1"/>
      <c r="T25" s="1"/>
      <c r="U25" s="1"/>
      <c r="V25" s="1"/>
      <c r="W25" s="1"/>
      <c r="X25" s="1"/>
      <c r="Y25" s="1"/>
      <c r="Z25" s="1"/>
      <c r="AA25" s="1"/>
      <c r="AB25" s="1"/>
    </row>
    <row r="26" spans="1:28" ht="14.25" x14ac:dyDescent="0.2">
      <c r="A26" s="6">
        <f>'Eva. classe'!A23</f>
        <v>8</v>
      </c>
      <c r="B26" s="388">
        <f>(COUNTIF('Eva. classe'!C23:AF23,1)+COUNTIF('Eva. classe'!C23:AF23,2))/C26</f>
        <v>0</v>
      </c>
      <c r="C26" s="389">
        <f>'Liste des élèves'!G43-COUNTIF('Eva. classe'!C23:AF23,"abs")</f>
        <v>2</v>
      </c>
      <c r="D26" s="388">
        <f>(COUNTIF('Eva. classe'!AG23:BJ23,1)+COUNTIF('Eva. classe'!AG23:BJ23,2))/E26</f>
        <v>0</v>
      </c>
      <c r="E26" s="389">
        <f>'Liste des élèves'!G43-COUNTIF('Eva. classe'!AG23:BJ23,"abs")</f>
        <v>2</v>
      </c>
      <c r="F26" s="388">
        <f>(COUNTIF('Eva. classe'!BK23:CN23,1)+COUNTIF('Eva. classe'!BK23:CN23,2))/G26</f>
        <v>0</v>
      </c>
      <c r="G26" s="80">
        <f>'Liste des élèves'!G43-COUNTIF('Eva. classe'!BK23:CN23,"abs")</f>
        <v>2</v>
      </c>
      <c r="H26" s="1"/>
      <c r="I26" s="5" t="str">
        <f>+'Eva. classe'!B23</f>
        <v>Repérer les principaux éléments d'un texte (titre, paragraphes, ponctuation, mots de liaison…) pour comprendre.</v>
      </c>
      <c r="J26" s="1"/>
      <c r="K26" s="1"/>
      <c r="L26" s="1"/>
      <c r="M26" s="1"/>
      <c r="N26" s="1"/>
      <c r="O26" s="1"/>
      <c r="P26" s="1"/>
      <c r="Q26" s="1"/>
      <c r="R26" s="1"/>
      <c r="S26" s="1"/>
      <c r="T26" s="1"/>
      <c r="U26" s="1"/>
      <c r="V26" s="1"/>
      <c r="W26" s="1"/>
      <c r="X26" s="1"/>
      <c r="Y26" s="1"/>
      <c r="Z26" s="1"/>
      <c r="AA26" s="1"/>
      <c r="AB26" s="1"/>
    </row>
    <row r="27" spans="1:28" ht="14.25" x14ac:dyDescent="0.2">
      <c r="A27" s="6">
        <f>'Eva. classe'!A24</f>
        <v>9</v>
      </c>
      <c r="B27" s="388">
        <f>(COUNTIF('Eva. classe'!C24:AF24,1)+COUNTIF('Eva. classe'!C24:AF24,2))/C27</f>
        <v>0</v>
      </c>
      <c r="C27" s="389">
        <f>'Liste des élèves'!G43-COUNTIF('Eva. classe'!C24:AF24,"abs")</f>
        <v>2</v>
      </c>
      <c r="D27" s="388">
        <f>(COUNTIF('Eva. classe'!AG24:BJ24,1)+COUNTIF('Eva. classe'!AG24:BJ24,2))/E27</f>
        <v>0</v>
      </c>
      <c r="E27" s="389">
        <f>'Liste des élèves'!G43-COUNTIF('Eva. classe'!AG24:BJ24,"abs")</f>
        <v>2</v>
      </c>
      <c r="F27" s="388">
        <f>(COUNTIF('Eva. classe'!BK24:CN24,1)+COUNTIF('Eva. classe'!BK24:CN24,2))/G27</f>
        <v>0</v>
      </c>
      <c r="G27" s="80">
        <f>'Liste des élèves'!G43-COUNTIF('Eva. classe'!BK24:CN24,"abs")</f>
        <v>2</v>
      </c>
      <c r="H27" s="1"/>
      <c r="I27" s="5" t="str">
        <f>+'Eva. classe'!B24</f>
        <v>Trouver le thème d'un texte.</v>
      </c>
      <c r="J27" s="1"/>
      <c r="K27" s="1"/>
      <c r="L27" s="1"/>
      <c r="M27" s="1"/>
      <c r="N27" s="1"/>
      <c r="O27" s="1"/>
      <c r="P27" s="1"/>
      <c r="Q27" s="1"/>
      <c r="R27" s="1"/>
      <c r="S27" s="1"/>
      <c r="T27" s="1"/>
      <c r="U27" s="1"/>
      <c r="V27" s="1"/>
      <c r="W27" s="1"/>
      <c r="X27" s="1"/>
      <c r="Y27" s="1"/>
      <c r="Z27" s="1"/>
      <c r="AA27" s="1"/>
      <c r="AB27" s="1"/>
    </row>
    <row r="28" spans="1:28" ht="14.25" x14ac:dyDescent="0.2">
      <c r="A28" s="6">
        <f>'Eva. classe'!A25</f>
        <v>10</v>
      </c>
      <c r="B28" s="388">
        <f>(COUNTIF('Eva. classe'!C25:AF25,1)+COUNTIF('Eva. classe'!C25:AF25,2))/C28</f>
        <v>0</v>
      </c>
      <c r="C28" s="389">
        <f>'Liste des élèves'!G43-COUNTIF('Eva. classe'!C25:AF25,"abs")</f>
        <v>2</v>
      </c>
      <c r="D28" s="388">
        <f>(COUNTIF('Eva. classe'!AG25:BJ25,1)+COUNTIF('Eva. classe'!AG25:BJ25,2))/E28</f>
        <v>0</v>
      </c>
      <c r="E28" s="389">
        <f>'Liste des élèves'!G43-COUNTIF('Eva. classe'!AG25:BJ25,"abs")</f>
        <v>2</v>
      </c>
      <c r="F28" s="388">
        <f>(COUNTIF('Eva. classe'!BK25:CN25,1)+COUNTIF('Eva. classe'!BK25:CN25,2))/G28</f>
        <v>0</v>
      </c>
      <c r="G28" s="80">
        <f>'Liste des élèves'!G43-COUNTIF('Eva. classe'!BK25:CN25,"abs")</f>
        <v>2</v>
      </c>
      <c r="H28" s="1"/>
      <c r="I28" s="5" t="str">
        <f>+'Eva. classe'!B25</f>
        <v>Se repérer dans une bibliothèque, une médiathèque.</v>
      </c>
      <c r="J28" s="1"/>
      <c r="K28" s="1"/>
      <c r="L28" s="1"/>
      <c r="M28" s="1"/>
      <c r="N28" s="1"/>
      <c r="O28" s="1"/>
      <c r="P28" s="1"/>
      <c r="Q28" s="1"/>
      <c r="R28" s="1"/>
      <c r="S28" s="1"/>
      <c r="T28" s="1"/>
      <c r="U28" s="1"/>
      <c r="V28" s="1"/>
      <c r="W28" s="1"/>
      <c r="X28" s="1"/>
      <c r="Y28" s="1"/>
      <c r="Z28" s="1"/>
      <c r="AA28" s="1"/>
      <c r="AB28" s="1"/>
    </row>
    <row r="29" spans="1:28" ht="14.25" x14ac:dyDescent="0.2">
      <c r="A29" s="6"/>
      <c r="G29" s="78"/>
      <c r="H29" s="1"/>
      <c r="I29" s="79" t="str">
        <f>'Eva. classe'!B26</f>
        <v>Littérature</v>
      </c>
      <c r="J29" s="1"/>
      <c r="K29" s="1"/>
      <c r="L29" s="1"/>
      <c r="M29" s="1"/>
      <c r="N29" s="1"/>
      <c r="O29" s="1"/>
      <c r="P29" s="1"/>
      <c r="Q29" s="1"/>
      <c r="R29" s="1"/>
      <c r="S29" s="1"/>
      <c r="T29" s="1"/>
      <c r="U29" s="1"/>
      <c r="V29" s="1"/>
      <c r="W29" s="1"/>
      <c r="X29" s="1"/>
      <c r="Y29" s="1"/>
      <c r="Z29" s="1"/>
      <c r="AA29" s="1"/>
      <c r="AB29" s="1"/>
    </row>
    <row r="30" spans="1:28" ht="14.25" x14ac:dyDescent="0.2">
      <c r="A30" s="6">
        <f>'Eva. classe'!A27</f>
        <v>11</v>
      </c>
      <c r="B30" s="388">
        <f>(COUNTIF('Eva. classe'!C27:AF27,1)+COUNTIF('Eva. classe'!C27:AF27,2))/C30</f>
        <v>0</v>
      </c>
      <c r="C30" s="389">
        <f>'Liste des élèves'!G43-COUNTIF('Eva. classe'!C27:AF27,"abs")</f>
        <v>2</v>
      </c>
      <c r="D30" s="388">
        <f>(COUNTIF('Eva. classe'!AG27:BJ27,1)+COUNTIF('Eva. classe'!AG27:BJ27,2))/E30</f>
        <v>0</v>
      </c>
      <c r="E30" s="389">
        <f>'Liste des élèves'!G43-COUNTIF('Eva. classe'!AG27:BJ27,"abs")</f>
        <v>2</v>
      </c>
      <c r="F30" s="388">
        <f>(COUNTIF('Eva. classe'!BK27:CN27,1)+COUNTIF('Eva. classe'!BK27:CN27,2))/G30</f>
        <v>0</v>
      </c>
      <c r="G30" s="80">
        <f>'Liste des élèves'!G43-COUNTIF('Eva. classe'!BK27:CN27,"abs")</f>
        <v>2</v>
      </c>
      <c r="H30" s="1"/>
      <c r="I30" s="5" t="str">
        <f>+'Eva. classe'!B27</f>
        <v>Lire intégralement des oeuvres littéraires.</v>
      </c>
      <c r="J30" s="1"/>
      <c r="K30" s="1"/>
      <c r="L30" s="1"/>
      <c r="M30" s="1"/>
      <c r="N30" s="1"/>
      <c r="O30" s="1"/>
      <c r="P30" s="1"/>
      <c r="Q30" s="1"/>
      <c r="R30" s="1"/>
      <c r="S30" s="1"/>
      <c r="T30" s="1"/>
      <c r="U30" s="1"/>
      <c r="V30" s="1"/>
      <c r="W30" s="1"/>
      <c r="X30" s="1"/>
      <c r="Y30" s="1"/>
      <c r="Z30" s="1"/>
      <c r="AA30" s="1"/>
      <c r="AB30" s="1"/>
    </row>
    <row r="31" spans="1:28" ht="14.25" x14ac:dyDescent="0.2">
      <c r="A31" s="6">
        <f>'Eva. classe'!A28</f>
        <v>12</v>
      </c>
      <c r="B31" s="388">
        <f>(COUNTIF('Eva. classe'!C28:AF28,1)+COUNTIF('Eva. classe'!C28:AF28,2))/C31</f>
        <v>0</v>
      </c>
      <c r="C31" s="389">
        <f>'Liste des élèves'!G43-COUNTIF('Eva. classe'!C28:AF28,"abs")</f>
        <v>2</v>
      </c>
      <c r="D31" s="388">
        <f>(COUNTIF('Eva. classe'!AG28:BJ28,1)+COUNTIF('Eva. classe'!AG28:BJ28,2))/E31</f>
        <v>0</v>
      </c>
      <c r="E31" s="389">
        <f>'Liste des élèves'!G43-COUNTIF('Eva. classe'!AG28:BJ28,"abs")</f>
        <v>2</v>
      </c>
      <c r="F31" s="388">
        <f>(COUNTIF('Eva. classe'!BK28:CN28,1)+COUNTIF('Eva. classe'!BK28:CN28,2))/G31</f>
        <v>0</v>
      </c>
      <c r="G31" s="80">
        <f>'Liste des élèves'!G43-COUNTIF('Eva. classe'!BK28:CN28,"abs")</f>
        <v>2</v>
      </c>
      <c r="H31" s="1"/>
      <c r="I31" s="5" t="str">
        <f>+'Eva. classe'!B28</f>
        <v>Rendre compte d'une lecture.</v>
      </c>
      <c r="J31" s="1"/>
      <c r="K31" s="1"/>
      <c r="L31" s="1"/>
      <c r="M31" s="1"/>
      <c r="N31" s="1"/>
      <c r="O31" s="1"/>
      <c r="P31" s="1"/>
      <c r="Q31" s="1"/>
      <c r="R31" s="1"/>
      <c r="S31" s="1"/>
      <c r="T31" s="1"/>
      <c r="U31" s="1"/>
      <c r="V31" s="1"/>
      <c r="W31" s="1"/>
      <c r="X31" s="1"/>
      <c r="Y31" s="1"/>
      <c r="Z31" s="1"/>
      <c r="AA31" s="1"/>
      <c r="AB31" s="1"/>
    </row>
    <row r="32" spans="1:28" ht="14.25" x14ac:dyDescent="0.2">
      <c r="A32" s="6">
        <f>'Eva. classe'!A29</f>
        <v>13</v>
      </c>
      <c r="B32" s="388">
        <f>(COUNTIF('Eva. classe'!C29:AF29,1)+COUNTIF('Eva. classe'!C29:AF29,2))/C32</f>
        <v>0</v>
      </c>
      <c r="C32" s="389">
        <f>'Liste des élèves'!G43-COUNTIF('Eva. classe'!C29:AF29,"abs")</f>
        <v>2</v>
      </c>
      <c r="D32" s="388">
        <f>(COUNTIF('Eva. classe'!AG29:BJ29,1)+COUNTIF('Eva. classe'!AG29:BJ29,2))/E32</f>
        <v>0</v>
      </c>
      <c r="E32" s="389">
        <f>'Liste des élèves'!G43-COUNTIF('Eva. classe'!AG29:BJ29,"abs")</f>
        <v>2</v>
      </c>
      <c r="F32" s="388">
        <f>(COUNTIF('Eva. classe'!BK29:CN29,1)+COUNTIF('Eva. classe'!BK29:CN29,2))/G32</f>
        <v>0</v>
      </c>
      <c r="G32" s="80">
        <f>'Liste des élèves'!G43-COUNTIF('Eva. classe'!BK29:CN29,"abs")</f>
        <v>2</v>
      </c>
      <c r="H32" s="1"/>
      <c r="I32" s="5" t="str">
        <f>+'Eva. classe'!B29</f>
        <v>Etablir des liens entre les textes lus</v>
      </c>
      <c r="J32" s="1"/>
      <c r="K32" s="1"/>
      <c r="L32" s="1"/>
      <c r="M32" s="1"/>
      <c r="N32" s="1"/>
      <c r="O32" s="1"/>
      <c r="P32" s="1"/>
      <c r="Q32" s="1"/>
      <c r="R32" s="1"/>
      <c r="S32" s="1"/>
      <c r="T32" s="1"/>
      <c r="U32" s="1"/>
      <c r="V32" s="1"/>
      <c r="W32" s="1"/>
      <c r="X32" s="1"/>
      <c r="Y32" s="1"/>
      <c r="Z32" s="1"/>
      <c r="AA32" s="1"/>
      <c r="AB32" s="1"/>
    </row>
    <row r="33" spans="1:28" ht="14.25" x14ac:dyDescent="0.2">
      <c r="A33" s="6">
        <f>'Eva. classe'!A31</f>
        <v>14</v>
      </c>
      <c r="B33" s="388">
        <f>(COUNTIF('Eva. classe'!C31:AF31,1)+COUNTIF('Eva. classe'!C31:AF31,2))/C33</f>
        <v>0</v>
      </c>
      <c r="C33" s="389">
        <f>'Liste des élèves'!G43-COUNTIF('Eva. classe'!C31:AF31,"abs")</f>
        <v>2</v>
      </c>
      <c r="D33" s="388">
        <f>(COUNTIF('Eva. classe'!AG31:BJ31,1)+COUNTIF('Eva. classe'!AG31:BJ31,2))/E33</f>
        <v>0</v>
      </c>
      <c r="E33" s="389">
        <f>'Liste des élèves'!G43-COUNTIF('Eva. classe'!AG31:BJ31,"abs")</f>
        <v>2</v>
      </c>
      <c r="F33" s="388">
        <f>(COUNTIF('Eva. classe'!BK31:CN31,1)+COUNTIF('Eva. classe'!BK31:CN31,2))/G33</f>
        <v>0</v>
      </c>
      <c r="G33" s="80">
        <f>'Liste des élèves'!G43-COUNTIF('Eva. classe'!BK31:CN31,"abs")</f>
        <v>2</v>
      </c>
      <c r="H33" s="1"/>
      <c r="I33" s="5" t="str">
        <f>+'Eva. classe'!B31</f>
        <v>Copier un texte sans erreur</v>
      </c>
      <c r="J33" s="1"/>
      <c r="K33" s="1"/>
      <c r="L33" s="1"/>
      <c r="M33" s="1"/>
      <c r="N33" s="1"/>
      <c r="O33" s="1"/>
      <c r="P33" s="1"/>
      <c r="Q33" s="1"/>
      <c r="R33" s="1"/>
      <c r="S33" s="1"/>
      <c r="T33" s="1"/>
      <c r="U33" s="1"/>
      <c r="V33" s="1"/>
      <c r="W33" s="1"/>
      <c r="X33" s="1"/>
      <c r="Y33" s="1"/>
      <c r="Z33" s="1"/>
      <c r="AA33" s="1"/>
      <c r="AB33" s="1"/>
    </row>
    <row r="34" spans="1:28" ht="14.25" x14ac:dyDescent="0.2">
      <c r="A34" s="6">
        <f>'Eva. classe'!A32</f>
        <v>15</v>
      </c>
      <c r="B34" s="388">
        <f>(COUNTIF('Eva. classe'!C32:AF32,1)+COUNTIF('Eva. classe'!C32:AF32,2))/C34</f>
        <v>0</v>
      </c>
      <c r="C34" s="389">
        <f>'Liste des élèves'!G43-COUNTIF('Eva. classe'!C32:AF32,"abs")</f>
        <v>2</v>
      </c>
      <c r="D34" s="388">
        <f>(COUNTIF('Eva. classe'!AG32:BJ32,1)+COUNTIF('Eva. classe'!AG32:BJ32,2))/E34</f>
        <v>0</v>
      </c>
      <c r="E34" s="389">
        <f>'Liste des élèves'!G43-COUNTIF('Eva. classe'!AG32:BJ32,"abs")</f>
        <v>2</v>
      </c>
      <c r="F34" s="388">
        <f>(COUNTIF('Eva. classe'!BK32:CN32,1)+COUNTIF('Eva. classe'!BK32:CN32,2))/G34</f>
        <v>0</v>
      </c>
      <c r="G34" s="80">
        <f>'Liste des élèves'!G43-COUNTIF('Eva. classe'!BK32:CN32,"abs")</f>
        <v>2</v>
      </c>
      <c r="H34" s="1"/>
      <c r="I34" s="5" t="str">
        <f>+'Eva. classe'!B32</f>
        <v>Rédiger, corriger et améliorer un texte cohérent d'une quinzaine de lignes dans une langue correcte.</v>
      </c>
      <c r="J34" s="1"/>
      <c r="K34" s="1"/>
      <c r="L34" s="1"/>
      <c r="M34" s="1"/>
      <c r="N34" s="1"/>
      <c r="O34" s="1"/>
      <c r="P34" s="1"/>
      <c r="Q34" s="1"/>
      <c r="R34" s="1"/>
      <c r="S34" s="1"/>
      <c r="T34" s="1"/>
      <c r="U34" s="1"/>
      <c r="V34" s="1"/>
      <c r="W34" s="1"/>
      <c r="X34" s="1"/>
      <c r="Y34" s="1"/>
      <c r="Z34" s="1"/>
      <c r="AA34" s="1"/>
      <c r="AB34" s="1"/>
    </row>
    <row r="35" spans="1:28" ht="14.25" x14ac:dyDescent="0.2">
      <c r="A35" s="6">
        <f>'Eva. classe'!A33</f>
        <v>16</v>
      </c>
      <c r="B35" s="388">
        <f>(COUNTIF('Eva. classe'!C33:AF33,1)+COUNTIF('Eva. classe'!C33:AF33,2))/C35</f>
        <v>0</v>
      </c>
      <c r="C35" s="389">
        <f>'Liste des élèves'!G43-COUNTIF('Eva. classe'!C33:AF33,"abs")</f>
        <v>2</v>
      </c>
      <c r="D35" s="388">
        <f>(COUNTIF('Eva. classe'!AG33:BJ33,1)+COUNTIF('Eva. classe'!AG33:BJ33,2))/E35</f>
        <v>0</v>
      </c>
      <c r="E35" s="389">
        <f>'Liste des élèves'!G43-COUNTIF('Eva. classe'!AG33:BJ33,"abs")</f>
        <v>2</v>
      </c>
      <c r="F35" s="388">
        <f>(COUNTIF('Eva. classe'!BK33:CN33,1)+COUNTIF('Eva. classe'!BK33:CN33,2))/G35</f>
        <v>0</v>
      </c>
      <c r="G35" s="80">
        <f>'Liste des élèves'!G43-COUNTIF('Eva. classe'!BK33:CN33,"abs")</f>
        <v>2</v>
      </c>
      <c r="H35" s="1"/>
      <c r="I35" s="5" t="str">
        <f>+'Eva. classe'!B33</f>
        <v>Raconter, décrire, expliquer une démarche, justifier une réponse résumer un récit, écrire un poème.</v>
      </c>
      <c r="J35" s="1"/>
      <c r="K35" s="1"/>
      <c r="L35" s="1"/>
      <c r="M35" s="1"/>
      <c r="N35" s="1"/>
      <c r="O35" s="1"/>
      <c r="P35" s="1"/>
      <c r="Q35" s="1"/>
      <c r="R35" s="1"/>
      <c r="S35" s="1"/>
      <c r="T35" s="1"/>
      <c r="U35" s="1"/>
      <c r="V35" s="1"/>
      <c r="W35" s="1"/>
      <c r="X35" s="1"/>
      <c r="Y35" s="1"/>
      <c r="Z35" s="1"/>
      <c r="AA35" s="1"/>
      <c r="AB35" s="1"/>
    </row>
    <row r="36" spans="1:28" ht="14.25" x14ac:dyDescent="0.2">
      <c r="A36" s="6"/>
      <c r="G36" s="78"/>
      <c r="H36" s="1"/>
      <c r="I36" s="79" t="str">
        <f>'Eva. classe'!B35</f>
        <v>Vocabulaire</v>
      </c>
      <c r="J36" s="1"/>
      <c r="K36" s="1"/>
      <c r="L36" s="1"/>
      <c r="M36" s="1"/>
      <c r="N36" s="1"/>
      <c r="O36" s="1"/>
      <c r="P36" s="1"/>
      <c r="Q36" s="1"/>
      <c r="R36" s="1"/>
      <c r="S36" s="1"/>
      <c r="T36" s="1"/>
      <c r="U36" s="1"/>
      <c r="V36" s="1"/>
      <c r="W36" s="1"/>
      <c r="X36" s="1"/>
      <c r="Y36" s="1"/>
      <c r="Z36" s="1"/>
      <c r="AA36" s="1"/>
      <c r="AB36" s="1"/>
    </row>
    <row r="37" spans="1:28" ht="14.25" x14ac:dyDescent="0.2">
      <c r="A37" s="6">
        <f>'Eva. classe'!A36</f>
        <v>17</v>
      </c>
      <c r="B37" s="388">
        <f>(COUNTIF('Eva. classe'!C36:AF36,1)+COUNTIF('Eva. classe'!C36:AF36,2))/C37</f>
        <v>0</v>
      </c>
      <c r="C37" s="389">
        <f>'Liste des élèves'!G43-COUNTIF('Eva. classe'!C36:AF36,"abs")</f>
        <v>2</v>
      </c>
      <c r="D37" s="388">
        <f>(COUNTIF('Eva. classe'!AG36:BJ36,1)+COUNTIF('Eva. classe'!AG36:BJ36,2))/E37</f>
        <v>0</v>
      </c>
      <c r="E37" s="389">
        <f>'Liste des élèves'!G43-COUNTIF('Eva. classe'!AG36:BJ36,"abs")</f>
        <v>2</v>
      </c>
      <c r="F37" s="388">
        <f>(COUNTIF('Eva. classe'!BK36:CN36,1)+COUNTIF('Eva. classe'!BK36:CN36,2))/G37</f>
        <v>0</v>
      </c>
      <c r="G37" s="80">
        <f>'Liste des élèves'!G43-COUNTIF('Eva. classe'!BK36:CN36,"abs")</f>
        <v>2</v>
      </c>
      <c r="H37" s="1"/>
      <c r="I37" s="5" t="str">
        <f>+'Eva. classe'!B36</f>
        <v>Connaître le vocabulaire et utiliser à bon escient les termes utilisés en classe.</v>
      </c>
      <c r="J37" s="1"/>
      <c r="K37" s="1"/>
      <c r="L37" s="1"/>
      <c r="M37" s="1"/>
      <c r="N37" s="1"/>
      <c r="O37" s="1"/>
      <c r="P37" s="1"/>
      <c r="Q37" s="1"/>
      <c r="R37" s="1"/>
      <c r="S37" s="1"/>
      <c r="T37" s="1"/>
      <c r="U37" s="1"/>
      <c r="V37" s="1"/>
      <c r="W37" s="1"/>
      <c r="X37" s="1"/>
      <c r="Y37" s="1"/>
      <c r="Z37" s="1"/>
      <c r="AA37" s="1"/>
      <c r="AB37" s="1"/>
    </row>
    <row r="38" spans="1:28" ht="14.25" x14ac:dyDescent="0.2">
      <c r="A38" s="6">
        <f>'Eva. classe'!A37</f>
        <v>18</v>
      </c>
      <c r="B38" s="388">
        <f>(COUNTIF('Eva. classe'!C37:AF37,1)+COUNTIF('Eva. classe'!C37:AF37,2))/C38</f>
        <v>0</v>
      </c>
      <c r="C38" s="389">
        <f>'Liste des élèves'!G43-COUNTIF('Eva. classe'!C37:AF37,"abs")</f>
        <v>2</v>
      </c>
      <c r="D38" s="388">
        <f>(COUNTIF('Eva. classe'!AG37:BJ37,1)+COUNTIF('Eva. classe'!AG37:BJ37,2))/E38</f>
        <v>0</v>
      </c>
      <c r="E38" s="389">
        <f>'Liste des élèves'!G43-COUNTIF('Eva. classe'!AG37:BJ37,"abs")</f>
        <v>2</v>
      </c>
      <c r="F38" s="388">
        <f>(COUNTIF('Eva. classe'!BK37:CN37,1)+COUNTIF('Eva. classe'!BK37:CN37,2))/G38</f>
        <v>0</v>
      </c>
      <c r="G38" s="80">
        <f>'Liste des élèves'!G43-COUNTIF('Eva. classe'!BK37:CN37,"abs")</f>
        <v>2</v>
      </c>
      <c r="H38" s="1"/>
      <c r="I38" s="5" t="str">
        <f>+'Eva. classe'!B37</f>
        <v>Maîtriser le sens des mots.</v>
      </c>
      <c r="J38" s="1"/>
      <c r="K38" s="1"/>
      <c r="L38" s="1"/>
      <c r="M38" s="1"/>
      <c r="N38" s="1"/>
      <c r="O38" s="1"/>
      <c r="P38" s="1"/>
      <c r="Q38" s="1"/>
      <c r="R38" s="1"/>
      <c r="S38" s="1"/>
      <c r="T38" s="1"/>
      <c r="U38" s="1"/>
      <c r="V38" s="1"/>
      <c r="W38" s="1"/>
      <c r="X38" s="1"/>
      <c r="Y38" s="1"/>
      <c r="Z38" s="1"/>
      <c r="AA38" s="1"/>
      <c r="AB38" s="1"/>
    </row>
    <row r="39" spans="1:28" ht="14.25" x14ac:dyDescent="0.2">
      <c r="A39" s="6">
        <f>'Eva. classe'!A38</f>
        <v>19</v>
      </c>
      <c r="B39" s="388">
        <f>(COUNTIF('Eva. classe'!C38:AF38,1)+COUNTIF('Eva. classe'!C38:AF38,2))/C39</f>
        <v>0</v>
      </c>
      <c r="C39" s="389">
        <f>'Liste des élèves'!G43-COUNTIF('Eva. classe'!C38:AF38,"abs")</f>
        <v>2</v>
      </c>
      <c r="D39" s="388">
        <f>(COUNTIF('Eva. classe'!AG38:BJ38,1)+COUNTIF('Eva. classe'!AG38:BJ38,2))/E39</f>
        <v>0</v>
      </c>
      <c r="E39" s="389">
        <f>'Liste des élèves'!G43-COUNTIF('Eva. classe'!AG38:BJ38,"abs")</f>
        <v>2</v>
      </c>
      <c r="F39" s="388">
        <f>(COUNTIF('Eva. classe'!BK38:CN38,1)+COUNTIF('Eva. classe'!BK38:CN38,2))/G39</f>
        <v>0</v>
      </c>
      <c r="G39" s="80">
        <f>'Liste des élèves'!G43-COUNTIF('Eva. classe'!BK38:CN38,"abs")</f>
        <v>2</v>
      </c>
      <c r="H39" s="1"/>
      <c r="I39" s="5" t="str">
        <f>+'Eva. classe'!B38</f>
        <v>Comprendre le sens des mots selon leur contexte en situation de lecture.</v>
      </c>
      <c r="J39" s="1"/>
      <c r="K39" s="1"/>
      <c r="L39" s="1"/>
      <c r="M39" s="1"/>
      <c r="N39" s="1"/>
      <c r="O39" s="1"/>
      <c r="P39" s="1"/>
      <c r="Q39" s="1"/>
      <c r="R39" s="1"/>
      <c r="S39" s="1"/>
      <c r="T39" s="1"/>
      <c r="U39" s="1"/>
      <c r="V39" s="1"/>
      <c r="W39" s="1"/>
      <c r="X39" s="1"/>
      <c r="Y39" s="1"/>
      <c r="Z39" s="1"/>
      <c r="AA39" s="1"/>
      <c r="AB39" s="1"/>
    </row>
    <row r="40" spans="1:28" ht="14.25" x14ac:dyDescent="0.2">
      <c r="A40" s="6">
        <f>'Eva. classe'!A39</f>
        <v>20</v>
      </c>
      <c r="B40" s="388">
        <f>(COUNTIF('Eva. classe'!C39:AF39,1)+COUNTIF('Eva. classe'!C39:AF39,2))/C40</f>
        <v>0</v>
      </c>
      <c r="C40" s="389">
        <f>'Liste des élèves'!G43-COUNTIF('Eva. classe'!C39:AF39,"abs")</f>
        <v>2</v>
      </c>
      <c r="D40" s="388">
        <f>(COUNTIF('Eva. classe'!AG39:BJ39,1)+COUNTIF('Eva. classe'!AG39:BJ39,2))/E40</f>
        <v>0</v>
      </c>
      <c r="E40" s="389">
        <f>'Liste des élèves'!G43-COUNTIF('Eva. classe'!AG39:BJ39,"abs")</f>
        <v>2</v>
      </c>
      <c r="F40" s="388">
        <f>(COUNTIF('Eva. classe'!BK39:CN39,1)+COUNTIF('Eva. classe'!BK39:CN39,2))/G40</f>
        <v>0</v>
      </c>
      <c r="G40" s="80">
        <f>'Liste des élèves'!G43-COUNTIF('Eva. classe'!BK39:CN39,"abs")</f>
        <v>2</v>
      </c>
      <c r="H40" s="1"/>
      <c r="I40" s="5" t="str">
        <f>+'Eva. classe'!B39</f>
        <v>Construire des familles de mots.</v>
      </c>
      <c r="J40" s="1"/>
      <c r="K40" s="1"/>
      <c r="L40" s="1"/>
      <c r="M40" s="1"/>
      <c r="N40" s="1"/>
      <c r="O40" s="1"/>
      <c r="P40" s="1"/>
      <c r="Q40" s="1"/>
      <c r="R40" s="1"/>
      <c r="S40" s="1"/>
      <c r="T40" s="1"/>
      <c r="U40" s="1"/>
      <c r="V40" s="1"/>
      <c r="W40" s="1"/>
      <c r="X40" s="1"/>
      <c r="Y40" s="1"/>
      <c r="Z40" s="1"/>
      <c r="AA40" s="1"/>
      <c r="AB40" s="1"/>
    </row>
    <row r="41" spans="1:28" ht="14.25" x14ac:dyDescent="0.2">
      <c r="A41" s="6">
        <f>'Eva. classe'!A40</f>
        <v>21</v>
      </c>
      <c r="B41" s="388">
        <f>(COUNTIF('Eva. classe'!C40:AF40,1)+COUNTIF('Eva. classe'!C40:AF40,2))/C41</f>
        <v>0</v>
      </c>
      <c r="C41" s="389">
        <f>'Liste des élèves'!G43-COUNTIF('Eva. classe'!C40:AF40,"abs")</f>
        <v>2</v>
      </c>
      <c r="D41" s="388">
        <f>(COUNTIF('Eva. classe'!AG40:BJ40,1)+COUNTIF('Eva. classe'!AG40:BJ40,2))/E41</f>
        <v>0</v>
      </c>
      <c r="E41" s="389">
        <f>'Liste des élèves'!G43-COUNTIF('Eva. classe'!AG40:BJ40,"abs")</f>
        <v>2</v>
      </c>
      <c r="F41" s="388">
        <f>(COUNTIF('Eva. classe'!BK40:CN40,1)+COUNTIF('Eva. classe'!BK40:CN40,2))/G41</f>
        <v>0</v>
      </c>
      <c r="G41" s="80">
        <f>'Liste des élèves'!G43-COUNTIF('Eva. classe'!BK40:CN40,"abs")</f>
        <v>2</v>
      </c>
      <c r="H41" s="1"/>
      <c r="I41" s="5" t="str">
        <f>+'Eva. classe'!B40</f>
        <v>Définir un mot à l'aide du dictionnaire.</v>
      </c>
      <c r="J41" s="1"/>
      <c r="K41" s="1"/>
      <c r="L41" s="1"/>
      <c r="M41" s="1"/>
      <c r="N41" s="1"/>
      <c r="O41" s="1"/>
      <c r="P41" s="1"/>
      <c r="Q41" s="1"/>
      <c r="R41" s="1"/>
      <c r="S41" s="1"/>
      <c r="T41" s="1"/>
      <c r="U41" s="1"/>
      <c r="V41" s="1"/>
      <c r="W41" s="1"/>
      <c r="X41" s="1"/>
      <c r="Y41" s="1"/>
      <c r="Z41" s="1"/>
      <c r="AA41" s="1"/>
      <c r="AB41" s="1"/>
    </row>
    <row r="42" spans="1:28" ht="14.25" x14ac:dyDescent="0.2">
      <c r="A42" s="6"/>
      <c r="G42" s="78"/>
      <c r="H42" s="1"/>
      <c r="I42" s="79" t="str">
        <f>'Eva. classe'!B41</f>
        <v>Grammaire</v>
      </c>
      <c r="J42" s="79"/>
      <c r="K42" s="1"/>
      <c r="L42" s="1"/>
      <c r="M42" s="1"/>
      <c r="N42" s="1"/>
      <c r="O42" s="1"/>
      <c r="P42" s="1"/>
      <c r="Q42" s="1"/>
      <c r="R42" s="1"/>
      <c r="S42" s="1"/>
      <c r="T42" s="1"/>
      <c r="U42" s="1"/>
      <c r="V42" s="1"/>
      <c r="W42" s="1"/>
      <c r="X42" s="1"/>
      <c r="Y42" s="1"/>
      <c r="Z42" s="1"/>
      <c r="AA42" s="1"/>
      <c r="AB42" s="1"/>
    </row>
    <row r="43" spans="1:28" ht="14.25" x14ac:dyDescent="0.2">
      <c r="A43" s="6">
        <f>'Eva. classe'!A42</f>
        <v>22</v>
      </c>
      <c r="B43" s="388">
        <f>(COUNTIF('Eva. classe'!C42:AF42,1)+COUNTIF('Eva. classe'!C42:AF42,2))/C43</f>
        <v>0</v>
      </c>
      <c r="C43" s="389">
        <f>'Liste des élèves'!G43-COUNTIF('Eva. classe'!C42:AF42,"abs")</f>
        <v>2</v>
      </c>
      <c r="D43" s="388">
        <f>(COUNTIF('Eva. classe'!AG42:BJ42,1)+COUNTIF('Eva. classe'!AG42:BJ42,2))/E43</f>
        <v>0</v>
      </c>
      <c r="E43" s="389">
        <f>'Liste des élèves'!G43-COUNTIF('Eva. classe'!AG42:BJ42,"abs")</f>
        <v>2</v>
      </c>
      <c r="F43" s="388">
        <f>(COUNTIF('Eva. classe'!BK42:CN42,1)+COUNTIF('Eva. classe'!BK42:CN42,2))/G43</f>
        <v>0</v>
      </c>
      <c r="G43" s="80">
        <f>'Liste des élèves'!G43-COUNTIF('Eva. classe'!BK42:CN42,"abs")</f>
        <v>2</v>
      </c>
      <c r="H43" s="1"/>
      <c r="I43" s="5" t="str">
        <f>+'Eva. classe'!B42</f>
        <v>Connaître le vocabulaire et utiliser à bon escient les phrases selon leur type et leur forme.</v>
      </c>
      <c r="J43" s="1"/>
      <c r="K43" s="1"/>
      <c r="L43" s="1"/>
      <c r="M43" s="1"/>
      <c r="N43" s="1"/>
      <c r="O43" s="1"/>
      <c r="P43" s="1"/>
      <c r="Q43" s="1"/>
      <c r="R43" s="1"/>
      <c r="S43" s="1"/>
      <c r="T43" s="1"/>
      <c r="U43" s="1"/>
      <c r="V43" s="1"/>
      <c r="W43" s="1"/>
      <c r="X43" s="1"/>
      <c r="Y43" s="1"/>
      <c r="Z43" s="1"/>
      <c r="AA43" s="1"/>
      <c r="AB43" s="1"/>
    </row>
    <row r="44" spans="1:28" ht="14.25" x14ac:dyDescent="0.2">
      <c r="A44" s="6">
        <f>'Eva. classe'!A43</f>
        <v>23</v>
      </c>
      <c r="B44" s="388">
        <f>(COUNTIF('Eva. classe'!C43:AF43,1)+COUNTIF('Eva. classe'!C43:AF43,2))/C44</f>
        <v>0</v>
      </c>
      <c r="C44" s="389">
        <f>'Liste des élèves'!G43-COUNTIF('Eva. classe'!C43:AF43,"abs")</f>
        <v>2</v>
      </c>
      <c r="D44" s="388">
        <f>(COUNTIF('Eva. classe'!AG43:BJ43,1)+COUNTIF('Eva. classe'!AG43:BJ43,2))/E44</f>
        <v>0</v>
      </c>
      <c r="E44" s="389">
        <f>'Liste des élèves'!G43-COUNTIF('Eva. classe'!AG43:BJ43,"abs")</f>
        <v>2</v>
      </c>
      <c r="F44" s="388">
        <f>(COUNTIF('Eva. classe'!BK43:CN43,1)+COUNTIF('Eva. classe'!BK43:CN43,2))/G44</f>
        <v>0</v>
      </c>
      <c r="G44" s="80">
        <f>'Liste des élèves'!G43-COUNTIF('Eva. classe'!BK43:CN43,"abs")</f>
        <v>2</v>
      </c>
      <c r="H44" s="1"/>
      <c r="I44" s="5" t="str">
        <f>+'Eva. classe'!B43</f>
        <v>Identifier la nature (nom, verbe, article, déterminant, adjectif, pronom personnel, pronom relatif, préposition,…)..</v>
      </c>
      <c r="J44" s="1"/>
      <c r="K44" s="1"/>
      <c r="L44" s="1"/>
      <c r="M44" s="1"/>
      <c r="N44" s="1"/>
      <c r="O44" s="1"/>
      <c r="P44" s="1"/>
      <c r="Q44" s="1"/>
      <c r="R44" s="1"/>
      <c r="S44" s="1"/>
      <c r="T44" s="1"/>
      <c r="U44" s="1"/>
      <c r="V44" s="1"/>
      <c r="W44" s="1"/>
      <c r="X44" s="1"/>
      <c r="Y44" s="1"/>
      <c r="Z44" s="1"/>
      <c r="AA44" s="1"/>
      <c r="AB44" s="1"/>
    </row>
    <row r="45" spans="1:28" ht="14.25" x14ac:dyDescent="0.2">
      <c r="A45" s="6">
        <f>'Eva. classe'!A44</f>
        <v>24</v>
      </c>
      <c r="B45" s="388">
        <f>(COUNTIF('Eva. classe'!C44:AF44,1)+COUNTIF('Eva. classe'!C44:AF44,2))/C45</f>
        <v>0</v>
      </c>
      <c r="C45" s="389">
        <f>'Liste des élèves'!G43-COUNTIF('Eva. classe'!C44:AF44,"abs")</f>
        <v>2</v>
      </c>
      <c r="D45" s="388">
        <f>(COUNTIF('Eva. classe'!AG44:BJ44,1)+COUNTIF('Eva. classe'!AG44:BJ44,2))/E45</f>
        <v>0</v>
      </c>
      <c r="E45" s="389">
        <f>'Liste des élèves'!G43-COUNTIF('Eva. classe'!AG44:BJ44,"abs")</f>
        <v>2</v>
      </c>
      <c r="F45" s="388">
        <f>(COUNTIF('Eva. classe'!BK44:CN44,1)+COUNTIF('Eva. classe'!BK44:CN44,2))/G45</f>
        <v>0</v>
      </c>
      <c r="G45" s="80">
        <f>'Liste des élèves'!G43-COUNTIF('Eva. classe'!BK44:CN44,"abs")</f>
        <v>2</v>
      </c>
      <c r="H45" s="1"/>
      <c r="I45" s="5" t="str">
        <f>+'Eva. classe'!B44</f>
        <v>Identifier la fonction (sujet, verbe, complément d'objet, complément du nom, complément circonstanciel, attribut du sujet) et les utiliser à on escient.</v>
      </c>
      <c r="J45" s="1"/>
      <c r="K45" s="1"/>
      <c r="L45" s="1"/>
      <c r="M45" s="1"/>
      <c r="N45" s="1"/>
      <c r="O45" s="1"/>
      <c r="P45" s="1"/>
      <c r="Q45" s="1" t="s">
        <v>0</v>
      </c>
      <c r="R45" s="1"/>
      <c r="S45" s="1"/>
      <c r="T45" s="1"/>
      <c r="U45" s="1"/>
      <c r="V45" s="1"/>
      <c r="W45" s="1"/>
      <c r="X45" s="1"/>
      <c r="Y45" s="1"/>
      <c r="Z45" s="1"/>
      <c r="AA45" s="1"/>
      <c r="AB45" s="1"/>
    </row>
    <row r="46" spans="1:28" ht="14.25" x14ac:dyDescent="0.2">
      <c r="A46" s="6"/>
      <c r="G46" s="78"/>
      <c r="H46" s="1"/>
      <c r="I46" s="79" t="str">
        <f>'Eva. classe'!B45</f>
        <v>Conjugaison</v>
      </c>
      <c r="J46" s="79"/>
      <c r="K46" s="1"/>
      <c r="L46" s="1"/>
      <c r="M46" s="1"/>
      <c r="N46" s="1"/>
      <c r="O46" s="1"/>
      <c r="P46" s="1"/>
      <c r="Q46" s="1"/>
      <c r="R46" s="1"/>
      <c r="S46" s="1"/>
      <c r="T46" s="1"/>
      <c r="U46" s="1"/>
      <c r="V46" s="1"/>
      <c r="W46" s="1"/>
      <c r="X46" s="1"/>
      <c r="Y46" s="1"/>
      <c r="Z46" s="1"/>
      <c r="AA46" s="1"/>
      <c r="AB46" s="1"/>
    </row>
    <row r="47" spans="1:28" ht="14.25" x14ac:dyDescent="0.2">
      <c r="A47" s="6">
        <f>'Eva. classe'!A46</f>
        <v>25</v>
      </c>
      <c r="B47" s="388">
        <f>(COUNTIF('Eva. classe'!C46:AF46,1)+COUNTIF('Eva. classe'!C46:AF46,2))/C47</f>
        <v>0</v>
      </c>
      <c r="C47" s="389">
        <f>'Liste des élèves'!G43-COUNTIF('Eva. classe'!C46:AF46,"abs")</f>
        <v>2</v>
      </c>
      <c r="D47" s="388">
        <f>(COUNTIF('Eva. classe'!AG46:BJ46,1)+COUNTIF('Eva. classe'!AG46:BJ46,2))/E47</f>
        <v>0</v>
      </c>
      <c r="E47" s="389">
        <f>'Liste des élèves'!G43-COUNTIF('Eva. classe'!AG46:BJ46,"abs")</f>
        <v>2</v>
      </c>
      <c r="F47" s="388">
        <f>(COUNTIF('Eva. classe'!BK46:CN46,1)+COUNTIF('Eva. classe'!BK46:CN46,2))/G47</f>
        <v>0</v>
      </c>
      <c r="G47" s="80">
        <f>'Liste des élèves'!G43-COUNTIF('Eva. classe'!BK46:CN46,"abs")</f>
        <v>2</v>
      </c>
      <c r="H47" s="1"/>
      <c r="I47" s="5" t="str">
        <f>+'Eva. classe'!B46</f>
        <v>Comprendre les règles de formation des temps des verbes et repérer dans un texte les verbes aux temps étudiés en classe.</v>
      </c>
      <c r="J47" s="1"/>
      <c r="K47" s="1"/>
      <c r="L47" s="1"/>
      <c r="M47" s="1"/>
      <c r="N47" s="1"/>
      <c r="O47" s="1"/>
      <c r="P47" s="1"/>
      <c r="Q47" s="1"/>
      <c r="R47" s="1"/>
      <c r="S47" s="1"/>
      <c r="T47" s="1"/>
      <c r="U47" s="1"/>
      <c r="V47" s="1"/>
      <c r="W47" s="1"/>
      <c r="X47" s="1"/>
      <c r="Y47" s="1"/>
      <c r="Z47" s="1"/>
      <c r="AA47" s="1"/>
      <c r="AB47" s="1"/>
    </row>
    <row r="48" spans="1:28" ht="14.25" x14ac:dyDescent="0.2">
      <c r="A48" s="6">
        <f>'Eva. classe'!A47</f>
        <v>26</v>
      </c>
      <c r="B48" s="388">
        <f>(COUNTIF('Eva. classe'!C47:AF47,1)+COUNTIF('Eva. classe'!C47:AF47,2))/C48</f>
        <v>0</v>
      </c>
      <c r="C48" s="389">
        <f>'Liste des élèves'!G43-COUNTIF('Eva. classe'!C42:AF42,"abs")</f>
        <v>2</v>
      </c>
      <c r="D48" s="388">
        <f>(COUNTIF('Eva. classe'!AG47:BJ47,1)+COUNTIF('Eva. classe'!AG47:BJ47,2))/E48</f>
        <v>0</v>
      </c>
      <c r="E48" s="389">
        <f>'Liste des élèves'!G43-COUNTIF('Eva. classe'!AG42:BJ42,"abs")</f>
        <v>2</v>
      </c>
      <c r="F48" s="388">
        <f>(COUNTIF('Eva. classe'!BK47:CN47,1)+COUNTIF('Eva. classe'!BK47:CN47,2))/G48</f>
        <v>0</v>
      </c>
      <c r="G48" s="80">
        <f>'Liste des élèves'!G43-COUNTIF('Eva. classe'!BK42:CN42,"abs")</f>
        <v>2</v>
      </c>
      <c r="H48" s="1"/>
      <c r="I48" s="5" t="str">
        <f>+'Eva. classe'!B47</f>
        <v>Conjuguer les verbes aux temps étudiés en classe.</v>
      </c>
      <c r="J48" s="1"/>
      <c r="K48" s="1"/>
      <c r="L48" s="1"/>
      <c r="M48" s="1"/>
      <c r="N48" s="1"/>
      <c r="O48" s="1"/>
      <c r="P48" s="1"/>
      <c r="Q48" s="1"/>
      <c r="R48" s="1"/>
      <c r="S48" s="1"/>
      <c r="T48" s="1"/>
      <c r="U48" s="1"/>
      <c r="V48" s="1"/>
      <c r="W48" s="1"/>
      <c r="X48" s="1"/>
      <c r="Y48" s="1"/>
      <c r="Z48" s="1"/>
      <c r="AA48" s="1"/>
      <c r="AB48" s="1"/>
    </row>
    <row r="49" spans="1:28" ht="14.25" x14ac:dyDescent="0.2">
      <c r="A49" s="6">
        <f>'Eva. classe'!A48</f>
        <v>27</v>
      </c>
      <c r="B49" s="388">
        <f>(COUNTIF('Eva. classe'!C48:AF48,1)+COUNTIF('Eva. classe'!C48:AF48,2))/C49</f>
        <v>0</v>
      </c>
      <c r="C49" s="389">
        <f>'Liste des élèves'!G43-COUNTIF('Eva. classe'!C48:AF48,"abs")</f>
        <v>2</v>
      </c>
      <c r="D49" s="388">
        <f>(COUNTIF('Eva. classe'!AG48:BJ48,1)+COUNTIF('Eva. classe'!AG48:BJ48,2))/E49</f>
        <v>0</v>
      </c>
      <c r="E49" s="389">
        <f>'Liste des élèves'!G43-COUNTIF('Eva. classe'!AG48:BJ48,"abs")</f>
        <v>2</v>
      </c>
      <c r="F49" s="388">
        <f>(COUNTIF('Eva. classe'!BK48:CN48,1)+COUNTIF('Eva. classe'!BK48:CN48,2))/G49</f>
        <v>0</v>
      </c>
      <c r="G49" s="80">
        <f>'Liste des élèves'!G43-COUNTIF('Eva. classe'!BK48:CN48,"abs")</f>
        <v>2</v>
      </c>
      <c r="H49" s="1"/>
      <c r="I49" s="5" t="str">
        <f>+'Eva. classe'!B48</f>
        <v>Utiliser les temps des verbes étudiés en classe.</v>
      </c>
      <c r="J49" s="1"/>
      <c r="K49" s="1"/>
      <c r="L49" s="1"/>
      <c r="M49" s="1"/>
      <c r="N49" s="1"/>
      <c r="O49" s="1"/>
      <c r="P49" s="1"/>
      <c r="Q49" s="1"/>
      <c r="R49" s="1"/>
      <c r="S49" s="1"/>
      <c r="T49" s="1"/>
      <c r="U49" s="1"/>
      <c r="V49" s="1"/>
      <c r="W49" s="1"/>
      <c r="X49" s="1"/>
      <c r="Y49" s="1"/>
      <c r="Z49" s="1"/>
      <c r="AA49" s="1"/>
      <c r="AB49" s="1"/>
    </row>
    <row r="50" spans="1:28" ht="14.25" x14ac:dyDescent="0.2">
      <c r="A50" s="6">
        <f>'Eva. classe'!A49</f>
        <v>28</v>
      </c>
      <c r="B50" s="388">
        <f>(COUNTIF('Eva. classe'!C49:AF49,1)+COUNTIF('Eva. classe'!C49:AF49,2))/C50</f>
        <v>0</v>
      </c>
      <c r="C50" s="389">
        <f>'Liste des élèves'!G43-COUNTIF('Eva. classe'!C49:AF49,"abs")</f>
        <v>2</v>
      </c>
      <c r="D50" s="388">
        <f>(COUNTIF('Eva. classe'!AG49:BJ49,1)+COUNTIF('Eva. classe'!AG49:BJ49,2))/E50</f>
        <v>0</v>
      </c>
      <c r="E50" s="389">
        <f>'Liste des élèves'!G43-COUNTIF('Eva. classe'!AG49:BJ49,"abs")</f>
        <v>2</v>
      </c>
      <c r="F50" s="388">
        <f>(COUNTIF('Eva. classe'!BK49:CN49,1)+COUNTIF('Eva. classe'!BK49:CN49,2))/G50</f>
        <v>0</v>
      </c>
      <c r="G50" s="80">
        <f>'Liste des élèves'!G43-COUNTIF('Eva. classe'!BK49:CN49,"abs")</f>
        <v>2</v>
      </c>
      <c r="H50" s="1"/>
      <c r="I50" s="5" t="str">
        <f>+'Eva. classe'!B49</f>
        <v>Connaître les règles d'accords étudiés en classe (sujet, verbe, dans le groupe nominal).</v>
      </c>
      <c r="J50" s="1"/>
      <c r="K50" s="1"/>
      <c r="L50" s="1"/>
      <c r="M50" s="1"/>
      <c r="N50" s="1"/>
      <c r="O50" s="1"/>
      <c r="P50" s="1"/>
      <c r="Q50" s="1"/>
      <c r="R50" s="1"/>
      <c r="S50" s="1"/>
      <c r="T50" s="1"/>
      <c r="U50" s="1"/>
      <c r="V50" s="1"/>
      <c r="W50" s="1"/>
      <c r="X50" s="1"/>
      <c r="Y50" s="1"/>
      <c r="Z50" s="1"/>
      <c r="AA50" s="1"/>
      <c r="AB50" s="1"/>
    </row>
    <row r="51" spans="1:28" ht="14.25" x14ac:dyDescent="0.2">
      <c r="A51" s="6"/>
      <c r="G51" s="80"/>
      <c r="H51" s="1"/>
      <c r="I51" s="79" t="str">
        <f>'Eva. classe'!B50</f>
        <v>Orthographe</v>
      </c>
      <c r="J51" s="1"/>
      <c r="K51" s="1"/>
      <c r="L51" s="1"/>
      <c r="M51" s="1"/>
      <c r="N51" s="1"/>
      <c r="O51" s="1"/>
      <c r="P51" s="1"/>
      <c r="Q51" s="1"/>
      <c r="R51" s="1"/>
      <c r="S51" s="1"/>
      <c r="T51" s="1"/>
      <c r="U51" s="1"/>
      <c r="V51" s="1"/>
      <c r="W51" s="1"/>
      <c r="X51" s="1"/>
      <c r="Y51" s="1"/>
      <c r="Z51" s="1"/>
      <c r="AA51" s="1"/>
      <c r="AB51" s="1"/>
    </row>
    <row r="52" spans="1:28" ht="14.25" x14ac:dyDescent="0.2">
      <c r="A52" s="6">
        <f>'Eva. classe'!A51</f>
        <v>29</v>
      </c>
      <c r="B52" s="388">
        <f>(COUNTIF('Eva. classe'!C51:AF51,1)+COUNTIF('Eva. classe'!C51:AF51,2))/C52</f>
        <v>0</v>
      </c>
      <c r="C52" s="389">
        <f>'Liste des élèves'!G43-COUNTIF('Eva. classe'!C51:AF51,"abs")</f>
        <v>2</v>
      </c>
      <c r="D52" s="388">
        <f>(COUNTIF('Eva. classe'!AG51:BJ51,1)+COUNTIF('Eva. classe'!AG51:BJ51,2))/E52</f>
        <v>0</v>
      </c>
      <c r="E52" s="389">
        <f>'Liste des élèves'!G43-COUNTIF('Eva. classe'!AG51:BJ51,"abs")</f>
        <v>2</v>
      </c>
      <c r="F52" s="388">
        <f>(COUNTIF('Eva. classe'!BK51:CN51,1)+COUNTIF('Eva. classe'!BK51:CN51,2))/G52</f>
        <v>0</v>
      </c>
      <c r="G52" s="80">
        <f>'Liste des élèves'!G43-COUNTIF('Eva. classe'!BK51:CN51,"abs")</f>
        <v>2</v>
      </c>
      <c r="H52" s="1"/>
      <c r="I52" s="5" t="str">
        <f>+'Eva. classe'!B51</f>
        <v>Écrire sans erreur sous la dictée un texte d'une dizaine de lignes en mobilisant ses connaissances sur la langue.</v>
      </c>
      <c r="J52" s="1"/>
      <c r="K52" s="1"/>
      <c r="L52" s="1"/>
      <c r="M52" s="1"/>
      <c r="N52" s="1"/>
      <c r="O52" s="1"/>
      <c r="P52" s="1"/>
      <c r="Q52" s="1"/>
      <c r="R52" s="1"/>
      <c r="S52" s="1"/>
      <c r="T52" s="1"/>
      <c r="U52" s="1"/>
      <c r="V52" s="1"/>
      <c r="W52" s="1"/>
      <c r="X52" s="1"/>
      <c r="Y52" s="1"/>
      <c r="Z52" s="1"/>
      <c r="AA52" s="1"/>
      <c r="AB52" s="1"/>
    </row>
    <row r="53" spans="1:28" ht="14.25" x14ac:dyDescent="0.2">
      <c r="A53" s="6">
        <f>'Eva. classe'!A52</f>
        <v>30</v>
      </c>
      <c r="B53" s="388">
        <f>(COUNTIF('Eva. classe'!C52:AF52,1)+COUNTIF('Eva. classe'!C52:AF52,2))/C53</f>
        <v>0</v>
      </c>
      <c r="C53" s="389">
        <f>'Liste des élèves'!G43-COUNTIF('Eva. classe'!C52:AF52,"abs")</f>
        <v>2</v>
      </c>
      <c r="D53" s="388">
        <f>(COUNTIF('Eva. classe'!AG52:BJ52,1)+COUNTIF('Eva. classe'!AG52:BJ52,2))/E53</f>
        <v>0</v>
      </c>
      <c r="E53" s="389">
        <f>'Liste des élèves'!G43-COUNTIF('Eva. classe'!AG52:BJ52,"abs")</f>
        <v>2</v>
      </c>
      <c r="F53" s="388">
        <f>(COUNTIF('Eva. classe'!BK52:CN52,1)+COUNTIF('Eva. classe'!BK52:CN52,2))/G53</f>
        <v>0</v>
      </c>
      <c r="G53" s="80">
        <f>'Liste des élèves'!G43-COUNTIF('Eva. classe'!BK52:CN52,"abs")</f>
        <v>2</v>
      </c>
      <c r="H53" s="1"/>
      <c r="I53" s="5" t="str">
        <f>+'Eva. classe'!B52</f>
        <v>Utiliser ses connaissances pour maîtriser l'orthographe grammaticale.</v>
      </c>
      <c r="J53" s="1"/>
      <c r="K53" s="1"/>
      <c r="L53" s="1"/>
      <c r="M53" s="1"/>
      <c r="N53" s="1"/>
      <c r="O53" s="1"/>
      <c r="P53" s="1"/>
      <c r="Q53" s="1"/>
      <c r="R53" s="1"/>
      <c r="S53" s="1"/>
      <c r="T53" s="1"/>
      <c r="U53" s="1"/>
      <c r="V53" s="1"/>
      <c r="W53" s="1"/>
      <c r="X53" s="1"/>
      <c r="Y53" s="1"/>
      <c r="Z53" s="1"/>
      <c r="AA53" s="1"/>
      <c r="AB53" s="1"/>
    </row>
    <row r="54" spans="1:28" ht="14.25" x14ac:dyDescent="0.2">
      <c r="A54" s="6">
        <f>'Eva. classe'!A53</f>
        <v>31</v>
      </c>
      <c r="B54" s="388">
        <f>(COUNTIF('Eva. classe'!C53:AF53,1)+COUNTIF('Eva. classe'!C53:AF53,2))/C54</f>
        <v>0</v>
      </c>
      <c r="C54" s="389">
        <f>'Liste des élèves'!G43-COUNTIF('Eva. classe'!C43:AF43,"abs")</f>
        <v>2</v>
      </c>
      <c r="D54" s="388">
        <f>(COUNTIF('Eva. classe'!AG53:BJ53,1)+COUNTIF('Eva. classe'!AG53:BJ53,2))/E54</f>
        <v>0</v>
      </c>
      <c r="E54" s="389">
        <f>'Liste des élèves'!G43-COUNTIF('Eva. classe'!AG43:BJ43,"abs")</f>
        <v>2</v>
      </c>
      <c r="F54" s="388">
        <f>(COUNTIF('Eva. classe'!BK53:CN53,1)+COUNTIF('Eva. classe'!BK53:CN53,2))/G54</f>
        <v>0</v>
      </c>
      <c r="G54" s="80">
        <f>'Liste des élèves'!G43-COUNTIF('Eva. classe'!BK43:CN43,"abs")</f>
        <v>2</v>
      </c>
      <c r="H54" s="1"/>
      <c r="I54" s="5" t="str">
        <f>+'Eva. classe'!B53</f>
        <v>Maîtriser l'orthographe lexicale.</v>
      </c>
      <c r="J54" s="1"/>
      <c r="K54" s="1"/>
      <c r="L54" s="1"/>
      <c r="M54" s="1"/>
      <c r="N54" s="1"/>
      <c r="O54" s="1"/>
      <c r="P54" s="1"/>
      <c r="Q54" s="1"/>
      <c r="R54" s="1"/>
      <c r="S54" s="1"/>
      <c r="T54" s="1"/>
      <c r="U54" s="1"/>
      <c r="V54" s="1"/>
      <c r="W54" s="1"/>
      <c r="X54" s="1"/>
      <c r="Y54" s="1"/>
      <c r="Z54" s="1"/>
      <c r="AA54" s="1"/>
      <c r="AB54" s="1"/>
    </row>
    <row r="55" spans="1:28" ht="14.25" x14ac:dyDescent="0.2">
      <c r="A55" s="664" t="str">
        <f>'Eva. classe'!B54</f>
        <v>► MATHÉMATIQUES</v>
      </c>
      <c r="B55" s="664"/>
      <c r="C55" s="664"/>
      <c r="D55" s="664"/>
      <c r="E55" s="664"/>
      <c r="F55" s="664"/>
      <c r="G55" s="664"/>
      <c r="H55" s="664"/>
      <c r="I55" s="664"/>
      <c r="J55" s="664"/>
      <c r="K55" s="664"/>
      <c r="L55" s="664"/>
      <c r="M55" s="664"/>
      <c r="N55" s="664"/>
      <c r="O55" s="664"/>
      <c r="P55" s="664"/>
      <c r="Q55" s="664"/>
      <c r="R55" s="664"/>
      <c r="S55" s="664"/>
      <c r="T55" s="664"/>
      <c r="U55" s="664"/>
      <c r="V55" s="664"/>
      <c r="W55" s="664"/>
      <c r="X55" s="664"/>
      <c r="Y55" s="664"/>
      <c r="Z55" s="664"/>
      <c r="AA55" s="1"/>
      <c r="AB55" s="1"/>
    </row>
    <row r="56" spans="1:28" ht="14.25" x14ac:dyDescent="0.2">
      <c r="A56" s="82"/>
      <c r="B56" s="390"/>
      <c r="C56" s="391"/>
      <c r="D56" s="390"/>
      <c r="E56" s="390"/>
      <c r="F56" s="390"/>
      <c r="G56" s="83"/>
      <c r="H56" s="84"/>
      <c r="I56" s="85" t="str">
        <f>'Eva. classe'!B55</f>
        <v>1. NOMBRES ET CALCUL</v>
      </c>
      <c r="J56" s="84"/>
      <c r="K56" s="84"/>
      <c r="L56" s="84"/>
      <c r="M56" s="84"/>
      <c r="N56" s="84"/>
      <c r="O56" s="84"/>
      <c r="P56" s="84"/>
      <c r="Q56" s="84"/>
      <c r="R56" s="84"/>
      <c r="S56" s="84"/>
      <c r="T56" s="84"/>
      <c r="U56" s="84"/>
      <c r="V56" s="84"/>
      <c r="W56" s="84"/>
      <c r="X56" s="84"/>
      <c r="Y56" s="84"/>
      <c r="Z56" s="84"/>
      <c r="AA56" s="1"/>
      <c r="AB56" s="1"/>
    </row>
    <row r="57" spans="1:28" ht="14.25" x14ac:dyDescent="0.2">
      <c r="A57" s="82"/>
      <c r="B57" s="385" t="s">
        <v>117</v>
      </c>
      <c r="C57" s="386" t="s">
        <v>127</v>
      </c>
      <c r="D57" s="385" t="s">
        <v>118</v>
      </c>
      <c r="E57" s="385" t="s">
        <v>127</v>
      </c>
      <c r="F57" s="385" t="s">
        <v>119</v>
      </c>
      <c r="G57" s="83"/>
      <c r="H57" s="84"/>
      <c r="I57" s="85" t="str">
        <f>'Eva. classe'!B56</f>
        <v>Nombres entiers et décimaux</v>
      </c>
      <c r="J57" s="84"/>
      <c r="K57" s="84"/>
      <c r="L57" s="84"/>
      <c r="M57" s="84"/>
      <c r="N57" s="84"/>
      <c r="O57" s="84"/>
      <c r="P57" s="84"/>
      <c r="Q57" s="84"/>
      <c r="R57" s="84"/>
      <c r="S57" s="84"/>
      <c r="T57" s="84"/>
      <c r="U57" s="84"/>
      <c r="V57" s="84"/>
      <c r="W57" s="84"/>
      <c r="X57" s="84"/>
      <c r="Y57" s="84"/>
      <c r="Z57" s="84"/>
      <c r="AA57" s="1"/>
      <c r="AB57" s="1"/>
    </row>
    <row r="58" spans="1:28" ht="14.25" x14ac:dyDescent="0.2">
      <c r="A58" s="6">
        <f>'Eva. classe'!A57</f>
        <v>32</v>
      </c>
      <c r="B58" s="388">
        <f>(COUNTIF('Eva. classe'!C57:AF57,1)+COUNTIF('Eva. classe'!C57:AF57,2))/C58</f>
        <v>0</v>
      </c>
      <c r="C58" s="389">
        <f>'Liste des élèves'!G43-COUNTIF('Eva. classe'!C44:AF44,"abs")</f>
        <v>2</v>
      </c>
      <c r="D58" s="388">
        <f>(COUNTIF('Eva. classe'!AG57:BJ57,1)+COUNTIF('Eva. classe'!AG57:BJ57,2))/E58</f>
        <v>0</v>
      </c>
      <c r="E58" s="389">
        <f>'Liste des élèves'!G43-COUNTIF('Eva. classe'!AG44:BJ44,"abs")</f>
        <v>2</v>
      </c>
      <c r="F58" s="388">
        <f>(COUNTIF('Eva. classe'!BK57:CN57,1)+COUNTIF('Eva. classe'!BK57:CN57,2))/G58</f>
        <v>0</v>
      </c>
      <c r="G58" s="80">
        <f>'Liste des élèves'!G43-COUNTIF('Eva. classe'!BK44:CN44,"abs")</f>
        <v>2</v>
      </c>
      <c r="H58" s="1"/>
      <c r="I58" s="5" t="str">
        <f>+'Eva. classe'!B57</f>
        <v>Écrire, nommer, comparer et utiliser les nombres entiers.</v>
      </c>
      <c r="J58" s="1"/>
      <c r="K58" s="1"/>
      <c r="L58" s="1"/>
      <c r="M58" s="1"/>
      <c r="N58" s="1"/>
      <c r="O58" s="1"/>
      <c r="P58" s="1"/>
      <c r="Q58" s="1"/>
      <c r="R58" s="1"/>
      <c r="S58" s="1"/>
      <c r="T58" s="1"/>
      <c r="U58" s="1"/>
      <c r="V58" s="1"/>
      <c r="W58" s="1"/>
      <c r="X58" s="1"/>
      <c r="Y58" s="1"/>
      <c r="Z58" s="1"/>
      <c r="AA58" s="1"/>
      <c r="AB58" s="1"/>
    </row>
    <row r="59" spans="1:28" ht="14.25" x14ac:dyDescent="0.2">
      <c r="A59" s="6">
        <f>'Eva. classe'!A58</f>
        <v>33</v>
      </c>
      <c r="B59" s="388">
        <f>(COUNTIF('Eva. classe'!C58:AF58,1)+COUNTIF('Eva. classe'!C58:AF58,2))/C59</f>
        <v>0</v>
      </c>
      <c r="C59" s="389">
        <f>'Liste des élèves'!G43-COUNTIF('Eva. classe'!C46:AF46,"abs")</f>
        <v>2</v>
      </c>
      <c r="D59" s="388">
        <f>(COUNTIF('Eva. classe'!AG58:BJ58,1)+COUNTIF('Eva. classe'!AG58:BJ58,2))/E59</f>
        <v>0</v>
      </c>
      <c r="E59" s="389">
        <f>'Liste des élèves'!G43-COUNTIF('Eva. classe'!AG46:BJ46,"abs")</f>
        <v>2</v>
      </c>
      <c r="F59" s="388">
        <f>(COUNTIF('Eva. classe'!BK58:CN58,1)+COUNTIF('Eva. classe'!BK58:CN58,2))/G59</f>
        <v>0</v>
      </c>
      <c r="G59" s="80">
        <f>'Liste des élèves'!G43-COUNTIF('Eva. classe'!BK46:CN46,"abs")</f>
        <v>2</v>
      </c>
      <c r="H59" s="1"/>
      <c r="I59" s="5" t="str">
        <f>+'Eva. classe'!B58</f>
        <v>Connaître les doubles, moitiés, quadruples, quarts, triples, tiers, et multiples de 5, 10, 15, 20, 25, 50.</v>
      </c>
      <c r="J59" s="1"/>
      <c r="K59" s="1"/>
      <c r="L59" s="1"/>
      <c r="M59" s="1"/>
      <c r="N59" s="1"/>
      <c r="O59" s="1"/>
      <c r="P59" s="1"/>
      <c r="Q59" s="1"/>
      <c r="R59" s="1"/>
      <c r="S59" s="1"/>
      <c r="T59" s="1"/>
      <c r="U59" s="1"/>
      <c r="V59" s="1"/>
      <c r="W59" s="1"/>
      <c r="X59" s="1"/>
      <c r="Y59" s="1"/>
      <c r="Z59" s="1"/>
      <c r="AA59" s="1"/>
      <c r="AB59" s="1"/>
    </row>
    <row r="60" spans="1:28" ht="14.25" x14ac:dyDescent="0.2">
      <c r="A60" s="6">
        <f>'Eva. classe'!A59</f>
        <v>34</v>
      </c>
      <c r="B60" s="388">
        <f>(COUNTIF('Eva. classe'!C59:AF59,1)+COUNTIF('Eva. classe'!C59:AF59,2))/C60</f>
        <v>0</v>
      </c>
      <c r="C60" s="389">
        <f>'Liste des élèves'!G43-COUNTIF('Eva. classe'!C47:AF47,"abs")</f>
        <v>2</v>
      </c>
      <c r="D60" s="388">
        <f>(COUNTIF('Eva. classe'!AG59:BJ59,1)+COUNTIF('Eva. classe'!AG59:BJ59,2))/E60</f>
        <v>0</v>
      </c>
      <c r="E60" s="389">
        <f>'Liste des élèves'!G43-COUNTIF('Eva. classe'!AG47:BJ47,"abs")</f>
        <v>2</v>
      </c>
      <c r="F60" s="388">
        <f>(COUNTIF('Eva. classe'!BK59:CN59,1)+COUNTIF('Eva. classe'!BK59:CN59,2))/G60</f>
        <v>0</v>
      </c>
      <c r="G60" s="80">
        <f>'Liste des élèves'!G43-COUNTIF('Eva. classe'!BK47:CN47,"abs")</f>
        <v>2</v>
      </c>
      <c r="H60" s="1"/>
      <c r="I60" s="5" t="str">
        <f>+'Eva. classe'!B59</f>
        <v>Écrire, nommer, comparer et utiliser les fractions simples (demi, tiers, quart, dixième, centième).</v>
      </c>
      <c r="J60" s="1"/>
      <c r="K60" s="1"/>
      <c r="L60" s="1"/>
      <c r="M60" s="1"/>
      <c r="N60" s="1"/>
      <c r="O60" s="1"/>
      <c r="P60" s="1"/>
      <c r="Q60" s="1"/>
      <c r="R60" s="1"/>
      <c r="S60" s="1"/>
      <c r="T60" s="1"/>
      <c r="U60" s="1"/>
      <c r="V60" s="1"/>
      <c r="W60" s="1"/>
      <c r="X60" s="1"/>
      <c r="Y60" s="1"/>
      <c r="Z60" s="1"/>
      <c r="AA60" s="1"/>
      <c r="AB60" s="1"/>
    </row>
    <row r="61" spans="1:28" ht="14.25" x14ac:dyDescent="0.2">
      <c r="A61" s="6">
        <f>'Eva. classe'!A60</f>
        <v>35</v>
      </c>
      <c r="B61" s="388">
        <f>(COUNTIF('Eva. classe'!C60:AF60,1)+COUNTIF('Eva. classe'!C60:AF60,2))/C61</f>
        <v>0</v>
      </c>
      <c r="C61" s="389">
        <f>'Liste des élèves'!G43-COUNTIF('Eva. classe'!C48:AF48,"abs")</f>
        <v>2</v>
      </c>
      <c r="D61" s="388">
        <f>(COUNTIF('Eva. classe'!AG60:BJ60,1)+COUNTIF('Eva. classe'!AG60:BJ60,2))/E61</f>
        <v>0</v>
      </c>
      <c r="E61" s="389">
        <f>'Liste des élèves'!G43-COUNTIF('Eva. classe'!AG48:BJ48,"abs")</f>
        <v>2</v>
      </c>
      <c r="F61" s="388">
        <f>(COUNTIF('Eva. classe'!BK60:CN60,1)+COUNTIF('Eva. classe'!BK60:CN60,2))/G61</f>
        <v>0</v>
      </c>
      <c r="G61" s="80">
        <f>'Liste des élèves'!G43-COUNTIF('Eva. classe'!BK48:CN48,"abs")</f>
        <v>2</v>
      </c>
      <c r="H61" s="1"/>
      <c r="I61" s="5" t="str">
        <f>+'Eva. classe'!B60</f>
        <v>Écrire, nommer, comparer et utiliser les nombres décimaux.</v>
      </c>
      <c r="J61" s="1"/>
      <c r="K61" s="1"/>
      <c r="L61" s="1"/>
      <c r="M61" s="1"/>
      <c r="N61" s="1"/>
      <c r="O61" s="1"/>
      <c r="P61" s="1"/>
      <c r="Q61" s="1"/>
      <c r="R61" s="1"/>
      <c r="S61" s="1"/>
      <c r="T61" s="1"/>
      <c r="U61" s="1"/>
      <c r="V61" s="1"/>
      <c r="W61" s="1"/>
      <c r="X61" s="1"/>
      <c r="Y61" s="1"/>
      <c r="Z61" s="1"/>
      <c r="AA61" s="1"/>
      <c r="AB61" s="1"/>
    </row>
    <row r="62" spans="1:28" ht="14.25" x14ac:dyDescent="0.2">
      <c r="A62" s="6"/>
      <c r="G62" s="80"/>
      <c r="H62" s="1"/>
      <c r="I62" s="85" t="str">
        <f>'Eva. classe'!B61</f>
        <v>Calcul</v>
      </c>
      <c r="J62" s="84"/>
      <c r="K62" s="84"/>
      <c r="L62" s="1"/>
      <c r="M62" s="1"/>
      <c r="N62" s="1"/>
      <c r="O62" s="1"/>
      <c r="P62" s="1"/>
      <c r="Q62" s="1"/>
      <c r="R62" s="1"/>
      <c r="S62" s="1"/>
      <c r="T62" s="1"/>
      <c r="U62" s="1"/>
      <c r="V62" s="1"/>
      <c r="W62" s="1"/>
      <c r="X62" s="1"/>
      <c r="Y62" s="1"/>
      <c r="Z62" s="1"/>
      <c r="AA62" s="1"/>
      <c r="AB62" s="1"/>
    </row>
    <row r="63" spans="1:28" ht="14.25" x14ac:dyDescent="0.2">
      <c r="A63" s="6"/>
      <c r="G63" s="80"/>
      <c r="H63" s="1"/>
      <c r="I63" s="85" t="str">
        <f>'Eva. classe'!B62</f>
        <v>Calcul mental</v>
      </c>
      <c r="J63" s="84"/>
      <c r="K63" s="84"/>
      <c r="L63" s="1"/>
      <c r="M63" s="1"/>
      <c r="N63" s="1"/>
      <c r="O63" s="1"/>
      <c r="P63" s="1"/>
      <c r="Q63" s="1"/>
      <c r="R63" s="1"/>
      <c r="S63" s="1"/>
      <c r="T63" s="1"/>
      <c r="U63" s="1"/>
      <c r="V63" s="1"/>
      <c r="W63" s="1"/>
      <c r="X63" s="1"/>
      <c r="Y63" s="1"/>
      <c r="Z63" s="1"/>
      <c r="AA63" s="1"/>
      <c r="AB63" s="1"/>
    </row>
    <row r="64" spans="1:28" ht="14.25" x14ac:dyDescent="0.2">
      <c r="A64" s="6">
        <f>'Eva. classe'!A63</f>
        <v>36</v>
      </c>
      <c r="B64" s="388">
        <f>(COUNTIF('Eva. classe'!C63:AF63,1)+COUNTIF('Eva. classe'!C63:AF63,2))/C64</f>
        <v>0</v>
      </c>
      <c r="C64" s="389">
        <f>'Liste des élèves'!G43-COUNTIF('Eva. classe'!C49:AF49,"abs")</f>
        <v>2</v>
      </c>
      <c r="D64" s="388">
        <f>(COUNTIF('Eva. classe'!AG63:BJ63,1)+COUNTIF('Eva. classe'!AG63:BJ63,2))/E64</f>
        <v>0</v>
      </c>
      <c r="E64" s="389">
        <f>'Liste des élèves'!G43-COUNTIF('Eva. classe'!AG49:BJ49,"abs")</f>
        <v>2</v>
      </c>
      <c r="F64" s="388">
        <f>(COUNTIF('Eva. classe'!BK63:CN63,1)+COUNTIF('Eva. classe'!BK63:CN63,2))/G64</f>
        <v>0</v>
      </c>
      <c r="G64" s="80">
        <f>'Liste des élèves'!G43-COUNTIF('Eva. classe'!BK49:CN49,"abs")</f>
        <v>2</v>
      </c>
      <c r="H64" s="1"/>
      <c r="I64" s="5" t="str">
        <f>+'Eva. classe'!B63</f>
        <v>Connaître et utiliser les tables d'addition et de multiplication pour calculer. Multiplier par 10, 100, 1000…</v>
      </c>
      <c r="J64" s="1"/>
      <c r="K64" s="1"/>
      <c r="L64" s="1"/>
      <c r="M64" s="1"/>
      <c r="N64" s="1"/>
      <c r="O64" s="1"/>
      <c r="P64" s="1"/>
      <c r="Q64" s="1"/>
      <c r="R64" s="1"/>
      <c r="S64" s="1"/>
      <c r="T64" s="1"/>
      <c r="U64" s="1"/>
      <c r="V64" s="1"/>
      <c r="W64" s="1"/>
      <c r="X64" s="1"/>
      <c r="Y64" s="1"/>
      <c r="Z64" s="1"/>
      <c r="AA64" s="1"/>
      <c r="AB64" s="1"/>
    </row>
    <row r="65" spans="1:28" ht="14.25" x14ac:dyDescent="0.2">
      <c r="A65" s="6">
        <f>'Eva. classe'!A64</f>
        <v>37</v>
      </c>
      <c r="B65" s="388">
        <f>(COUNTIF('Eva. classe'!C64:AF64,1)+COUNTIF('Eva. classe'!C64:AF64,2))/C65</f>
        <v>0</v>
      </c>
      <c r="C65" s="389">
        <f>'Liste des élèves'!G43-COUNTIF('Eva. classe'!C51:AF51,"abs")</f>
        <v>2</v>
      </c>
      <c r="D65" s="388">
        <f>(COUNTIF('Eva. classe'!AG64:BJ64,1)+COUNTIF('Eva. classe'!AG64:BJ64,2))/E65</f>
        <v>0</v>
      </c>
      <c r="E65" s="389">
        <f>'Liste des élèves'!G43-COUNTIF('Eva. classe'!AG51:BJ51,"abs")</f>
        <v>2</v>
      </c>
      <c r="F65" s="388">
        <f>(COUNTIF('Eva. classe'!BK64:CN64,1)+COUNTIF('Eva. classe'!BK64:CN64,2))/G65</f>
        <v>0</v>
      </c>
      <c r="G65" s="80">
        <f>'Liste des élèves'!G43-COUNTIF('Eva. classe'!BK51:CN51,"abs")</f>
        <v>2</v>
      </c>
      <c r="H65" s="1"/>
      <c r="I65" s="5" t="str">
        <f>+'Eva. classe'!B64</f>
        <v>Calculer mentalement avec des nombres entiers et des nombres décimaux.</v>
      </c>
      <c r="J65" s="1"/>
      <c r="K65" s="1"/>
      <c r="L65" s="1"/>
      <c r="M65" s="1"/>
      <c r="N65" s="1"/>
      <c r="O65" s="1"/>
      <c r="P65" s="1"/>
      <c r="Q65" s="1"/>
      <c r="R65" s="1"/>
      <c r="S65" s="1"/>
      <c r="T65" s="1"/>
      <c r="U65" s="1"/>
      <c r="V65" s="1"/>
      <c r="W65" s="1"/>
      <c r="X65" s="1"/>
      <c r="Y65" s="1"/>
      <c r="Z65" s="1"/>
      <c r="AA65" s="1"/>
      <c r="AB65" s="1"/>
    </row>
    <row r="66" spans="1:28" ht="14.25" x14ac:dyDescent="0.2">
      <c r="A66" s="6"/>
      <c r="G66" s="80"/>
      <c r="H66" s="1"/>
      <c r="I66" s="85" t="str">
        <f>'Eva. classe'!B65</f>
        <v>Calcul posé</v>
      </c>
      <c r="J66" s="1"/>
      <c r="K66" s="1"/>
      <c r="L66" s="1"/>
      <c r="M66" s="1"/>
      <c r="N66" s="1"/>
      <c r="O66" s="1"/>
      <c r="P66" s="1"/>
      <c r="Q66" s="1"/>
      <c r="R66" s="1"/>
      <c r="S66" s="1"/>
      <c r="T66" s="1"/>
      <c r="U66" s="1"/>
      <c r="V66" s="1"/>
      <c r="W66" s="1"/>
      <c r="X66" s="1"/>
      <c r="Y66" s="1"/>
      <c r="Z66" s="1"/>
      <c r="AA66" s="1"/>
      <c r="AB66" s="1"/>
    </row>
    <row r="67" spans="1:28" ht="14.25" x14ac:dyDescent="0.2">
      <c r="A67" s="6">
        <f>'Eva. classe'!A66</f>
        <v>38</v>
      </c>
      <c r="B67" s="388">
        <f>(COUNTIF('Eva. classe'!C66:AF66,1)+COUNTIF('Eva. classe'!C66:AF66,2))/C67</f>
        <v>0</v>
      </c>
      <c r="C67" s="389">
        <f>'Liste des élèves'!G43-COUNTIF('Eva. classe'!C52:AF52,"abs")</f>
        <v>2</v>
      </c>
      <c r="D67" s="388">
        <f>(COUNTIF('Eva. classe'!AG66:BJ66,1)+COUNTIF('Eva. classe'!AG66:BJ66,2))/E67</f>
        <v>0</v>
      </c>
      <c r="E67" s="389">
        <f>'Liste des élèves'!G43-COUNTIF('Eva. classe'!AG52:BJ52,"abs")</f>
        <v>2</v>
      </c>
      <c r="F67" s="388">
        <f>(COUNTIF('Eva. classe'!BK66:CN66,1)+COUNTIF('Eva. classe'!BK66:CN66,2))/G67</f>
        <v>0</v>
      </c>
      <c r="G67" s="80">
        <f>'Liste des élèves'!G43-COUNTIF('Eva. classe'!BK52:CN52,"abs")</f>
        <v>2</v>
      </c>
      <c r="H67" s="1"/>
      <c r="I67" s="5" t="str">
        <f>+'Eva. classe'!B66</f>
        <v>Utiliser la technique de l'addition et de la soustraction.</v>
      </c>
      <c r="J67" s="1"/>
      <c r="K67" s="1"/>
      <c r="L67" s="1"/>
      <c r="M67" s="1"/>
      <c r="N67" s="1"/>
      <c r="O67" s="1"/>
      <c r="P67" s="1"/>
      <c r="Q67" s="1"/>
      <c r="R67" s="1"/>
      <c r="S67" s="1"/>
      <c r="T67" s="1"/>
      <c r="U67" s="1"/>
      <c r="V67" s="1"/>
      <c r="W67" s="1"/>
      <c r="X67" s="1"/>
      <c r="Y67" s="1"/>
      <c r="Z67" s="1"/>
      <c r="AA67" s="1"/>
      <c r="AB67" s="1"/>
    </row>
    <row r="68" spans="1:28" ht="14.25" x14ac:dyDescent="0.2">
      <c r="A68" s="6">
        <f>'Eva. classe'!A67</f>
        <v>39</v>
      </c>
      <c r="B68" s="388">
        <f>(COUNTIF('Eva. classe'!C67:AF67,1)+COUNTIF('Eva. classe'!C67:AF67,2))/C68</f>
        <v>0</v>
      </c>
      <c r="C68" s="389">
        <f>'Liste des élèves'!G43-COUNTIF('Eva. classe'!C53:AF53,"abs")</f>
        <v>2</v>
      </c>
      <c r="D68" s="388">
        <f>(COUNTIF('Eva. classe'!AG67:BJ67,1)+COUNTIF('Eva. classe'!AG67:BJ67,2))/E68</f>
        <v>0</v>
      </c>
      <c r="E68" s="389">
        <f>'Liste des élèves'!G43-COUNTIF('Eva. classe'!AG53:BJ53,"abs")</f>
        <v>2</v>
      </c>
      <c r="F68" s="388">
        <f>(COUNTIF('Eva. classe'!BK67:CN67,1)+COUNTIF('Eva. classe'!BK67:CN67,2))/G68</f>
        <v>0</v>
      </c>
      <c r="G68" s="80">
        <f>'Liste des élèves'!G43-COUNTIF('Eva. classe'!BK53:CN53,"abs")</f>
        <v>2</v>
      </c>
      <c r="H68" s="1"/>
      <c r="I68" s="5" t="str">
        <f>+'Eva. classe'!B67</f>
        <v>Utiliser la technique de la multiplication.</v>
      </c>
      <c r="J68" s="1"/>
      <c r="K68" s="1"/>
      <c r="L68" s="1"/>
      <c r="M68" s="1"/>
      <c r="N68" s="1"/>
      <c r="O68" s="1"/>
      <c r="P68" s="1"/>
      <c r="Q68" s="1"/>
      <c r="R68" s="1"/>
      <c r="S68" s="1"/>
      <c r="T68" s="1"/>
      <c r="U68" s="1"/>
      <c r="V68" s="1"/>
      <c r="W68" s="1"/>
      <c r="X68" s="1"/>
      <c r="Y68" s="1"/>
      <c r="Z68" s="1"/>
      <c r="AA68" s="1"/>
      <c r="AB68" s="1"/>
    </row>
    <row r="69" spans="1:28" ht="14.25" x14ac:dyDescent="0.2">
      <c r="A69" s="6">
        <f>'Eva. classe'!A68</f>
        <v>40</v>
      </c>
      <c r="B69" s="388">
        <f>(COUNTIF('Eva. classe'!C68:AF68,1)+COUNTIF('Eva. classe'!C68:AF68,2))/C69</f>
        <v>0</v>
      </c>
      <c r="C69" s="389">
        <f>'Liste des élèves'!G43-COUNTIF('Eva. classe'!C57:AF57,"abs")</f>
        <v>2</v>
      </c>
      <c r="D69" s="388">
        <f>(COUNTIF('Eva. classe'!AG68:BJ68,1)+COUNTIF('Eva. classe'!AG68:BJ68,2))/E69</f>
        <v>0</v>
      </c>
      <c r="E69" s="389">
        <f>'Liste des élèves'!G43-COUNTIF('Eva. classe'!AG57:BJ57,"abs")</f>
        <v>2</v>
      </c>
      <c r="F69" s="388">
        <f>(COUNTIF('Eva. classe'!BK68:CN68,1)+COUNTIF('Eva. classe'!BK68:CN68,2))/G69</f>
        <v>0</v>
      </c>
      <c r="G69" s="80">
        <f>'Liste des élèves'!G43-COUNTIF('Eva. classe'!BK57:CN57,"abs")</f>
        <v>2</v>
      </c>
      <c r="H69" s="1"/>
      <c r="I69" s="5" t="str">
        <f>+'Eva. classe'!B68</f>
        <v>Utiliser la technique de la division.</v>
      </c>
      <c r="J69" s="1"/>
      <c r="K69" s="1"/>
      <c r="L69" s="1"/>
      <c r="M69" s="1"/>
      <c r="N69" s="1"/>
      <c r="O69" s="1"/>
      <c r="P69" s="1"/>
      <c r="Q69" s="1"/>
      <c r="R69" s="1"/>
      <c r="S69" s="1"/>
      <c r="T69" s="1"/>
      <c r="U69" s="1"/>
      <c r="V69" s="1"/>
      <c r="W69" s="1"/>
      <c r="X69" s="1"/>
      <c r="Y69" s="1"/>
      <c r="Z69" s="1"/>
      <c r="AA69" s="1"/>
      <c r="AB69" s="1"/>
    </row>
    <row r="70" spans="1:28" ht="14.25" x14ac:dyDescent="0.2">
      <c r="A70" s="6">
        <f>'Eva. classe'!A69</f>
        <v>41</v>
      </c>
      <c r="B70" s="388">
        <f>(COUNTIF('Eva. classe'!C69:AF69,1)+COUNTIF('Eva. classe'!C69:AF69,2))/C70</f>
        <v>0</v>
      </c>
      <c r="C70" s="389">
        <f>'Liste des élèves'!G43-COUNTIF('Eva. classe'!C58:AF58,"abs")</f>
        <v>2</v>
      </c>
      <c r="D70" s="388">
        <f>(COUNTIF('Eva. classe'!AG69:BJ69,1)+COUNTIF('Eva. classe'!AG69:BJ69,2))/E70</f>
        <v>0</v>
      </c>
      <c r="E70" s="389">
        <f>'Liste des élèves'!G43-COUNTIF('Eva. classe'!AG58:BJ58,"abs")</f>
        <v>2</v>
      </c>
      <c r="F70" s="388">
        <f>(COUNTIF('Eva. classe'!BK69:CN69,1)+COUNTIF('Eva. classe'!BK69:CN69,2))/G70</f>
        <v>0</v>
      </c>
      <c r="G70" s="80">
        <f>'Liste des élèves'!G43-COUNTIF('Eva. classe'!BK58:CN58,"abs")</f>
        <v>2</v>
      </c>
      <c r="H70" s="1"/>
      <c r="I70" s="5" t="str">
        <f>+'Eva. classe'!B69</f>
        <v>Utiliser la calculatrice à bon escient.</v>
      </c>
      <c r="J70" s="1"/>
      <c r="K70" s="1"/>
      <c r="L70" s="1"/>
      <c r="M70" s="1"/>
      <c r="N70" s="1"/>
      <c r="O70" s="1"/>
      <c r="P70" s="1"/>
      <c r="Q70" s="1"/>
      <c r="R70" s="1"/>
      <c r="S70" s="1"/>
      <c r="T70" s="1"/>
      <c r="U70" s="1"/>
      <c r="V70" s="1"/>
      <c r="W70" s="1"/>
      <c r="X70" s="1"/>
      <c r="Y70" s="1"/>
      <c r="Z70" s="1"/>
      <c r="AA70" s="1"/>
      <c r="AB70" s="1"/>
    </row>
    <row r="71" spans="1:28" ht="14.25" x14ac:dyDescent="0.2">
      <c r="A71" s="6"/>
      <c r="B71" s="385" t="s">
        <v>117</v>
      </c>
      <c r="C71" s="386" t="s">
        <v>127</v>
      </c>
      <c r="D71" s="385" t="s">
        <v>118</v>
      </c>
      <c r="E71" s="385" t="s">
        <v>127</v>
      </c>
      <c r="F71" s="385" t="s">
        <v>119</v>
      </c>
      <c r="G71" s="80"/>
      <c r="H71" s="1"/>
      <c r="I71" s="85" t="str">
        <f>'Eva. classe'!B80</f>
        <v>3. ESPACE ET GÉOMÉTRIE</v>
      </c>
      <c r="J71" s="1"/>
      <c r="K71" s="1"/>
      <c r="L71" s="1"/>
      <c r="M71" s="1"/>
      <c r="N71" s="1"/>
      <c r="O71" s="1"/>
      <c r="P71" s="1"/>
      <c r="Q71" s="1"/>
      <c r="R71" s="1"/>
      <c r="S71" s="1"/>
      <c r="T71" s="1"/>
      <c r="U71" s="1"/>
      <c r="V71" s="1"/>
      <c r="W71" s="1"/>
      <c r="X71" s="1"/>
      <c r="Y71" s="1"/>
      <c r="Z71" s="1"/>
      <c r="AA71" s="1"/>
      <c r="AB71" s="1"/>
    </row>
    <row r="72" spans="1:28" ht="14.25" x14ac:dyDescent="0.2">
      <c r="A72" s="6">
        <f>'Eva. classe'!A81</f>
        <v>42</v>
      </c>
      <c r="B72" s="388">
        <f>(COUNTIF('Eva. classe'!C81:AF81,1)+COUNTIF('Eva. classe'!C81:AF81,2))/C72</f>
        <v>0</v>
      </c>
      <c r="C72" s="389">
        <f>'Liste des élèves'!G43-COUNTIF('Eva. classe'!C59:AF59,"abs")</f>
        <v>2</v>
      </c>
      <c r="D72" s="388">
        <f>(COUNTIF('Eva. classe'!AG81:BJ81,1)+COUNTIF('Eva. classe'!AG81:BJ81,2))/E72</f>
        <v>0</v>
      </c>
      <c r="E72" s="389">
        <f>'Liste des élèves'!G43-COUNTIF('Eva. classe'!AG59:BJ59,"abs")</f>
        <v>2</v>
      </c>
      <c r="F72" s="388">
        <f>(COUNTIF('Eva. classe'!BK81:CN81,1)+COUNTIF('Eva. classe'!BK81:CN81,2))/G72</f>
        <v>0</v>
      </c>
      <c r="G72" s="80">
        <f>'Liste des élèves'!G43-COUNTIF('Eva. classe'!BK59:CN59,"abs")</f>
        <v>2</v>
      </c>
      <c r="H72" s="1"/>
      <c r="I72" s="5" t="str">
        <f>+'Eva. classe'!B81</f>
        <v>Reconnaître des droites perpendiculaires.</v>
      </c>
      <c r="J72" s="1"/>
      <c r="K72" s="1"/>
      <c r="L72" s="1"/>
      <c r="M72" s="1"/>
      <c r="N72" s="1"/>
      <c r="O72" s="1"/>
      <c r="P72" s="1"/>
      <c r="Q72" s="1"/>
      <c r="R72" s="1"/>
      <c r="S72" s="1"/>
      <c r="T72" s="1"/>
      <c r="U72" s="1"/>
      <c r="V72" s="1"/>
      <c r="W72" s="1"/>
      <c r="X72" s="1"/>
      <c r="Y72" s="1"/>
      <c r="Z72" s="1"/>
      <c r="AA72" s="1"/>
      <c r="AB72" s="1"/>
    </row>
    <row r="73" spans="1:28" ht="14.25" x14ac:dyDescent="0.2">
      <c r="A73" s="6">
        <f>'Eva. classe'!A82</f>
        <v>43</v>
      </c>
      <c r="B73" s="388">
        <f>(COUNTIF('Eva. classe'!C82:AF82,1)+COUNTIF('Eva. classe'!C82:AF82,2))/C73</f>
        <v>0</v>
      </c>
      <c r="C73" s="389">
        <f>'Liste des élèves'!G43-COUNTIF('Eva. classe'!C60:AF60,"abs")</f>
        <v>2</v>
      </c>
      <c r="D73" s="388">
        <f>(COUNTIF('Eva. classe'!AG82:BJ82,1)+COUNTIF('Eva. classe'!AG82:BJ82,2))/E73</f>
        <v>0</v>
      </c>
      <c r="E73" s="389">
        <f>'Liste des élèves'!G43-COUNTIF('Eva. classe'!AG60:BJ60,"abs")</f>
        <v>2</v>
      </c>
      <c r="F73" s="388">
        <f>(COUNTIF('Eva. classe'!BK82:CN82,1)+COUNTIF('Eva. classe'!BK82:CN82,2))/G73</f>
        <v>0</v>
      </c>
      <c r="G73" s="80">
        <f>'Liste des élèves'!G43-COUNTIF('Eva. classe'!BK60:CN60,"abs")</f>
        <v>2</v>
      </c>
      <c r="H73" s="1"/>
      <c r="I73" s="5" t="str">
        <f>+'Eva. classe'!B82</f>
        <v>Reconnaître, décrire et nommer, des figures planes (carré, rectangle, losange, triangle et triangles particuliers, cercle) et des solides (cube, pavé, cylindre, prisme).</v>
      </c>
      <c r="J73" s="1"/>
      <c r="K73" s="1"/>
      <c r="L73" s="1"/>
      <c r="M73" s="1"/>
      <c r="N73" s="1"/>
      <c r="O73" s="1"/>
      <c r="P73" s="1"/>
      <c r="Q73" s="1"/>
      <c r="R73" s="1"/>
      <c r="S73" s="1"/>
      <c r="T73" s="1"/>
      <c r="U73" s="1"/>
      <c r="V73" s="1"/>
      <c r="W73" s="1"/>
      <c r="X73" s="1"/>
      <c r="Y73" s="1"/>
      <c r="Z73" s="1"/>
      <c r="AA73" s="1"/>
      <c r="AB73" s="1"/>
    </row>
    <row r="74" spans="1:28" ht="14.25" x14ac:dyDescent="0.2">
      <c r="A74" s="6">
        <f>'Eva. classe'!A83</f>
        <v>44</v>
      </c>
      <c r="B74" s="388">
        <f>(COUNTIF('Eva. classe'!C83:AF83,1)+COUNTIF('Eva. classe'!C83:AF83,2))/C74</f>
        <v>0</v>
      </c>
      <c r="C74" s="389">
        <f>'Liste des élèves'!G43-COUNTIF('Eva. classe'!C63:AF63,"abs")</f>
        <v>2</v>
      </c>
      <c r="D74" s="388">
        <f>(COUNTIF('Eva. classe'!AG83:BJ83,1)+COUNTIF('Eva. classe'!AG83:BJ83,2))/E74</f>
        <v>0</v>
      </c>
      <c r="E74" s="389">
        <f>'Liste des élèves'!G43-COUNTIF('Eva. classe'!AG63:BJ63,"abs")</f>
        <v>2</v>
      </c>
      <c r="F74" s="388">
        <f>(COUNTIF('Eva. classe'!BK83:CN83,1)+COUNTIF('Eva. classe'!BK83:CN83,2))/G74</f>
        <v>0</v>
      </c>
      <c r="G74" s="80">
        <f>'Liste des élèves'!G43-COUNTIF('Eva. classe'!BK63:CN63,"abs")</f>
        <v>2</v>
      </c>
      <c r="H74" s="1"/>
      <c r="I74" s="5" t="str">
        <f>+'Eva. classe'!B83</f>
        <v>Tracer des droites perpendiculaires.</v>
      </c>
      <c r="J74" s="1"/>
      <c r="K74" s="1"/>
      <c r="L74" s="1"/>
      <c r="M74" s="1"/>
      <c r="N74" s="1"/>
      <c r="O74" s="1"/>
      <c r="P74" s="1"/>
      <c r="Q74" s="1"/>
      <c r="R74" s="1"/>
      <c r="S74" s="1"/>
      <c r="T74" s="1"/>
      <c r="U74" s="1"/>
      <c r="V74" s="1"/>
      <c r="W74" s="1"/>
      <c r="X74" s="1"/>
      <c r="Y74" s="1"/>
      <c r="Z74" s="1"/>
      <c r="AA74" s="1"/>
      <c r="AB74" s="1"/>
    </row>
    <row r="75" spans="1:28" ht="14.25" x14ac:dyDescent="0.2">
      <c r="A75" s="6">
        <f>'Eva. classe'!A84</f>
        <v>45</v>
      </c>
      <c r="B75" s="388">
        <f>(COUNTIF('Eva. classe'!C84:AF84,1)+COUNTIF('Eva. classe'!C84:AF84,2))/C75</f>
        <v>0</v>
      </c>
      <c r="C75" s="389">
        <f>'Liste des élèves'!G43-COUNTIF('Eva. classe'!C64:AF64,"abs")</f>
        <v>2</v>
      </c>
      <c r="D75" s="388">
        <f>(COUNTIF('Eva. classe'!AG84:BJ84,1)+COUNTIF('Eva. classe'!AG84:BJ84,2))/E75</f>
        <v>0</v>
      </c>
      <c r="E75" s="389">
        <f>'Liste des élèves'!G43-COUNTIF('Eva. classe'!AG64:BJ64,"abs")</f>
        <v>2</v>
      </c>
      <c r="F75" s="388">
        <f>(COUNTIF('Eva. classe'!BK84:CN84,1)+COUNTIF('Eva. classe'!BK84:CN84,2))/G75</f>
        <v>0</v>
      </c>
      <c r="G75" s="80">
        <f>'Liste des élèves'!G43-COUNTIF('Eva. classe'!BK64:CN64,"abs")</f>
        <v>2</v>
      </c>
      <c r="H75" s="1"/>
      <c r="I75" s="5" t="str">
        <f>+'Eva. classe'!B84</f>
        <v>Utiliser à bon escient le vocabulaire des propriétés, figures et solides vus en classe(côté, angle, diagonale, axe de symétrie, centre, rayon, diamètre, arête, face.</v>
      </c>
      <c r="J75" s="1"/>
      <c r="K75" s="1"/>
      <c r="L75" s="1"/>
      <c r="M75" s="1"/>
      <c r="N75" s="1"/>
      <c r="O75" s="1"/>
      <c r="P75" s="1"/>
      <c r="Q75" s="1"/>
      <c r="R75" s="1"/>
      <c r="S75" s="1"/>
      <c r="T75" s="1"/>
      <c r="U75" s="1"/>
      <c r="V75" s="1"/>
      <c r="W75" s="1"/>
      <c r="X75" s="1"/>
      <c r="Y75" s="1"/>
      <c r="Z75" s="1"/>
      <c r="AA75" s="1"/>
      <c r="AB75" s="1"/>
    </row>
    <row r="76" spans="1:28" ht="14.25" x14ac:dyDescent="0.2">
      <c r="A76" s="6"/>
      <c r="B76" s="385" t="s">
        <v>117</v>
      </c>
      <c r="C76" s="386" t="s">
        <v>127</v>
      </c>
      <c r="D76" s="385" t="s">
        <v>118</v>
      </c>
      <c r="E76" s="385" t="s">
        <v>127</v>
      </c>
      <c r="F76" s="385" t="s">
        <v>119</v>
      </c>
      <c r="G76" s="80"/>
      <c r="H76" s="1"/>
      <c r="I76" s="85" t="str">
        <f>'Eva. classe'!B70</f>
        <v>2. GRANDEURS ET MESURES</v>
      </c>
      <c r="J76" s="1"/>
      <c r="K76" s="1"/>
      <c r="L76" s="1"/>
      <c r="M76" s="1"/>
      <c r="N76" s="1"/>
      <c r="O76" s="1"/>
      <c r="P76" s="1"/>
      <c r="Q76" s="1"/>
      <c r="R76" s="1"/>
      <c r="S76" s="1"/>
      <c r="T76" s="1"/>
      <c r="U76" s="1"/>
      <c r="V76" s="1"/>
      <c r="W76" s="1"/>
      <c r="X76" s="1"/>
      <c r="Y76" s="1"/>
      <c r="Z76" s="1"/>
      <c r="AA76" s="1"/>
      <c r="AB76" s="1"/>
    </row>
    <row r="77" spans="1:28" ht="14.25" x14ac:dyDescent="0.2">
      <c r="A77" s="6">
        <f>'Eva. classe'!A71</f>
        <v>46</v>
      </c>
      <c r="B77" s="388">
        <f>(COUNTIF('Eva. classe'!C71:AF71,1)+COUNTIF('Eva. classe'!C71:AF71,2))/C77</f>
        <v>0</v>
      </c>
      <c r="C77" s="389">
        <f>'Liste des élèves'!G43-COUNTIF('Eva. classe'!C66:AF66,"abs")</f>
        <v>2</v>
      </c>
      <c r="D77" s="388">
        <f>(COUNTIF('Eva. classe'!AG71:BJ71,1)+COUNTIF('Eva. classe'!AG71:BJ71,2))/E77</f>
        <v>0</v>
      </c>
      <c r="E77" s="389">
        <f>'Liste des élèves'!G43-COUNTIF('Eva. classe'!AG66:BJ66,"abs")</f>
        <v>2</v>
      </c>
      <c r="F77" s="388">
        <f>(COUNTIF('Eva. classe'!BK71:CN71,1)+COUNTIF('Eva. classe'!BK71:CN71,2))/G77</f>
        <v>0</v>
      </c>
      <c r="G77" s="80">
        <f>'Liste des élèves'!G43-COUNTIF('Eva. classe'!BK66:CN66,"abs")</f>
        <v>2</v>
      </c>
      <c r="H77" s="1"/>
      <c r="I77" s="5" t="str">
        <f>+'Eva. classe'!B71</f>
        <v>Connaître et utiliser les unités de mesure vues en classe.</v>
      </c>
      <c r="J77" s="1"/>
      <c r="K77" s="1"/>
      <c r="L77" s="1"/>
      <c r="M77" s="1"/>
      <c r="N77" s="1"/>
      <c r="O77" s="1"/>
      <c r="P77" s="1"/>
      <c r="Q77" s="1"/>
      <c r="R77" s="1"/>
      <c r="S77" s="1"/>
      <c r="T77" s="1"/>
      <c r="U77" s="1"/>
      <c r="V77" s="1"/>
      <c r="W77" s="1"/>
      <c r="X77" s="1"/>
      <c r="Y77" s="1"/>
      <c r="Z77" s="1"/>
      <c r="AA77" s="1"/>
      <c r="AB77" s="1"/>
    </row>
    <row r="78" spans="1:28" ht="14.25" x14ac:dyDescent="0.2">
      <c r="A78" s="6">
        <f>'Eva. classe'!A72</f>
        <v>47</v>
      </c>
      <c r="B78" s="388">
        <f>(COUNTIF('Eva. classe'!C72:AF72,1)+COUNTIF('Eva. classe'!C72:AF72,2))/C78</f>
        <v>0</v>
      </c>
      <c r="C78" s="389">
        <f>'Liste des élèves'!G43-COUNTIF('Eva. classe'!C67:AF67,"abs")</f>
        <v>2</v>
      </c>
      <c r="D78" s="388">
        <f>(COUNTIF('Eva. classe'!AG72:BJ72,1)+COUNTIF('Eva. classe'!AG72:BJ72,2))/E78</f>
        <v>0</v>
      </c>
      <c r="E78" s="389">
        <f>'Liste des élèves'!G43-COUNTIF('Eva. classe'!AG67:BJ67,"abs")</f>
        <v>2</v>
      </c>
      <c r="F78" s="388">
        <f>(COUNTIF('Eva. classe'!BK72:CN72,1)+COUNTIF('Eva. classe'!BK72:CN72,2))/G78</f>
        <v>0</v>
      </c>
      <c r="G78" s="80">
        <f>'Liste des élèves'!G43-COUNTIF('Eva. classe'!BK67:CN67,"abs")</f>
        <v>2</v>
      </c>
      <c r="H78" s="1"/>
      <c r="I78" s="5" t="str">
        <f>+'Eva. classe'!B72</f>
        <v>Comparer et reproduire des angles.</v>
      </c>
      <c r="J78" s="1"/>
      <c r="K78" s="1"/>
      <c r="L78" s="1"/>
      <c r="M78" s="1"/>
      <c r="N78" s="1"/>
      <c r="O78" s="1"/>
      <c r="P78" s="1"/>
      <c r="Q78" s="1"/>
      <c r="R78" s="1"/>
      <c r="S78" s="1"/>
      <c r="T78" s="1"/>
      <c r="U78" s="1"/>
      <c r="V78" s="1"/>
      <c r="W78" s="1"/>
      <c r="X78" s="1"/>
      <c r="Y78" s="1"/>
      <c r="Z78" s="1"/>
      <c r="AA78" s="1"/>
      <c r="AB78" s="1"/>
    </row>
    <row r="79" spans="1:28" ht="14.25" x14ac:dyDescent="0.2">
      <c r="A79" s="6">
        <f>'Eva. classe'!A73</f>
        <v>48</v>
      </c>
      <c r="B79" s="388">
        <f>(COUNTIF('Eva. classe'!C73:AF73,1)+COUNTIF('Eva. classe'!C73:AF73,2))/C79</f>
        <v>0</v>
      </c>
      <c r="C79" s="389">
        <f>'Liste des élèves'!G43-COUNTIF('Eva. classe'!C68:AF68,"abs")</f>
        <v>2</v>
      </c>
      <c r="D79" s="388">
        <f>(COUNTIF('Eva. classe'!AG73:BJ73,1)+COUNTIF('Eva. classe'!AG73:BJ73,2))/E79</f>
        <v>0</v>
      </c>
      <c r="E79" s="389">
        <f>'Liste des élèves'!G43-COUNTIF('Eva. classe'!AG68:BJ68,"abs")</f>
        <v>2</v>
      </c>
      <c r="F79" s="388">
        <f>(COUNTIF('Eva. classe'!BK73:CN73,1)+COUNTIF('Eva. classe'!BK73:CN73,2))/G79</f>
        <v>0</v>
      </c>
      <c r="G79" s="80">
        <f>'Liste des élèves'!G43-COUNTIF('Eva. classe'!BK68:CN68,"abs")</f>
        <v>2</v>
      </c>
      <c r="H79" s="1"/>
      <c r="I79" s="5" t="str">
        <f>+'Eva. classe'!B73</f>
        <v>Résoudre des problèmes en mobilisant ses connaissances relatives aux grandeurs et à leurs mesures.</v>
      </c>
      <c r="J79" s="1"/>
      <c r="K79" s="1"/>
      <c r="L79" s="1"/>
      <c r="M79" s="1"/>
      <c r="N79" s="1"/>
      <c r="O79" s="1"/>
      <c r="P79" s="1"/>
      <c r="Q79" s="1"/>
      <c r="R79" s="1"/>
      <c r="S79" s="1"/>
      <c r="T79" s="1"/>
      <c r="U79" s="1"/>
      <c r="V79" s="1"/>
      <c r="W79" s="1"/>
      <c r="X79" s="1"/>
      <c r="Y79" s="1"/>
      <c r="Z79" s="1"/>
      <c r="AA79" s="1"/>
      <c r="AB79" s="1"/>
    </row>
    <row r="80" spans="1:28" ht="14.25" x14ac:dyDescent="0.2">
      <c r="A80" s="6"/>
      <c r="B80" s="385" t="s">
        <v>117</v>
      </c>
      <c r="C80" s="386" t="s">
        <v>127</v>
      </c>
      <c r="D80" s="385" t="s">
        <v>118</v>
      </c>
      <c r="E80" s="385" t="s">
        <v>127</v>
      </c>
      <c r="F80" s="385" t="s">
        <v>119</v>
      </c>
      <c r="G80" s="80"/>
      <c r="H80" s="1"/>
      <c r="I80" s="85">
        <f>'Eva. classe'!B74</f>
        <v>0</v>
      </c>
      <c r="J80" s="1"/>
      <c r="K80" s="1"/>
      <c r="L80" s="1"/>
      <c r="M80" s="1"/>
      <c r="N80" s="1"/>
      <c r="O80" s="1"/>
      <c r="P80" s="1"/>
      <c r="Q80" s="1"/>
      <c r="R80" s="1"/>
      <c r="S80" s="1"/>
      <c r="T80" s="1"/>
      <c r="U80" s="1"/>
      <c r="V80" s="1"/>
      <c r="W80" s="1"/>
      <c r="X80" s="1"/>
      <c r="Y80" s="1"/>
      <c r="Z80" s="1"/>
      <c r="AA80" s="1"/>
      <c r="AB80" s="1"/>
    </row>
    <row r="81" spans="1:28" ht="14.25" x14ac:dyDescent="0.2">
      <c r="A81" s="6">
        <f>'Eva. classe'!A75</f>
        <v>49</v>
      </c>
      <c r="B81" s="388">
        <f>(COUNTIF('Eva. classe'!C75:AF75,1)+COUNTIF('Eva. classe'!C75:AF75,2))/C81</f>
        <v>0</v>
      </c>
      <c r="C81" s="389">
        <f>'Liste des élèves'!G43-COUNTIF('Eva. classe'!C69:AF69,"abs")</f>
        <v>2</v>
      </c>
      <c r="D81" s="388">
        <f>(COUNTIF('Eva. classe'!AG75:BJ75,1)+COUNTIF('Eva. classe'!AG75:BJ75,2))/E81</f>
        <v>0</v>
      </c>
      <c r="E81" s="389">
        <f>'Liste des élèves'!G43-COUNTIF('Eva. classe'!AG69:BJ69,"abs")</f>
        <v>2</v>
      </c>
      <c r="F81" s="388">
        <f>(COUNTIF('Eva. classe'!BK75:CN75,1)+COUNTIF('Eva. classe'!BK75:CN75,2))/G81</f>
        <v>0</v>
      </c>
      <c r="G81" s="80">
        <f>'Liste des élèves'!G43-COUNTIF('Eva. classe'!BK69:CN69,"abs")</f>
        <v>2</v>
      </c>
      <c r="H81" s="1"/>
      <c r="I81" s="5" t="str">
        <f>+'Eva. classe'!B75</f>
        <v>Résoudre des problèmes relevant des quatre opérations.</v>
      </c>
      <c r="J81" s="1"/>
      <c r="K81" s="1"/>
      <c r="L81" s="1"/>
      <c r="M81" s="1"/>
      <c r="N81" s="1"/>
      <c r="O81" s="1"/>
      <c r="P81" s="1"/>
      <c r="Q81" s="1"/>
      <c r="R81" s="1"/>
      <c r="S81" s="1"/>
      <c r="T81" s="1"/>
      <c r="U81" s="1"/>
      <c r="V81" s="1"/>
      <c r="W81" s="1"/>
      <c r="X81" s="1"/>
      <c r="Y81" s="1"/>
      <c r="Z81" s="1"/>
      <c r="AA81" s="1"/>
      <c r="AB81" s="1"/>
    </row>
    <row r="82" spans="1:28" ht="14.25" x14ac:dyDescent="0.2">
      <c r="A82" s="6">
        <f>'Eva. classe'!A76</f>
        <v>50</v>
      </c>
      <c r="B82" s="388">
        <f>(COUNTIF('Eva. classe'!C76:AF76,1)+COUNTIF('Eva. classe'!C76:AF76,2))/C82</f>
        <v>0</v>
      </c>
      <c r="C82" s="389">
        <f>'Liste des élèves'!G43-COUNTIF('Eva. classe'!C81:AF81,"abs")</f>
        <v>2</v>
      </c>
      <c r="D82" s="388">
        <f>(COUNTIF('Eva. classe'!AG76:BJ76,1)+COUNTIF('Eva. classe'!AG76:BJ76,2))/E82</f>
        <v>0</v>
      </c>
      <c r="E82" s="389">
        <f>'Liste des élèves'!G43-COUNTIF('Eva. classe'!AG81:BJ81,"abs")</f>
        <v>2</v>
      </c>
      <c r="F82" s="388">
        <f>(COUNTIF('Eva. classe'!BK76:CN76,1)+COUNTIF('Eva. classe'!BK76:CN76,2))/G82</f>
        <v>0</v>
      </c>
      <c r="G82" s="80">
        <f>'Liste des élèves'!G43-COUNTIF('Eva. classe'!BK81:CN81,"abs")</f>
        <v>2</v>
      </c>
      <c r="H82" s="1"/>
      <c r="I82" s="5" t="str">
        <f>+'Eva. classe'!B76</f>
        <v>Résoudre des problèmes relevant de la proportionnalité.</v>
      </c>
      <c r="J82" s="1"/>
      <c r="K82" s="1"/>
      <c r="L82" s="1"/>
      <c r="M82" s="1"/>
      <c r="N82" s="1"/>
      <c r="O82" s="1"/>
      <c r="P82" s="1"/>
      <c r="Q82" s="1"/>
      <c r="R82" s="1"/>
      <c r="S82" s="1"/>
      <c r="T82" s="1"/>
      <c r="U82" s="1"/>
      <c r="V82" s="1"/>
      <c r="W82" s="1"/>
      <c r="X82" s="1"/>
      <c r="Y82" s="1"/>
      <c r="Z82" s="1"/>
      <c r="AA82" s="1"/>
      <c r="AB82" s="1"/>
    </row>
    <row r="83" spans="1:28" ht="14.25" x14ac:dyDescent="0.2">
      <c r="A83" s="6">
        <f>'Eva. classe'!A77</f>
        <v>51</v>
      </c>
      <c r="B83" s="388">
        <f>(COUNTIF('Eva. classe'!C77:AF77,1)+COUNTIF('Eva. classe'!C77:AF77,2))/C83</f>
        <v>0</v>
      </c>
      <c r="C83" s="389">
        <f>'Liste des élèves'!G43-COUNTIF('Eva. classe'!C82:AF82,"abs")</f>
        <v>2</v>
      </c>
      <c r="D83" s="388">
        <f>(COUNTIF('Eva. classe'!AG77:BJ77,1)+COUNTIF('Eva. classe'!AG77:BJ77,2))/E83</f>
        <v>0</v>
      </c>
      <c r="E83" s="389">
        <f>'Liste des élèves'!G43-COUNTIF('Eva. classe'!AG82:BJ82,"abs")</f>
        <v>2</v>
      </c>
      <c r="F83" s="388">
        <f>(COUNTIF('Eva. classe'!BK77:CN77,1)+COUNTIF('Eva. classe'!BK77:CN77,2))/G83</f>
        <v>0</v>
      </c>
      <c r="G83" s="80">
        <f>'Liste des élèves'!G43-COUNTIF('Eva. classe'!BK82:CN82,"abs")</f>
        <v>2</v>
      </c>
      <c r="H83" s="1"/>
      <c r="I83" s="5" t="str">
        <f>+'Eva. classe'!B77</f>
        <v>Mesure du temps: l'heure, les durées</v>
      </c>
      <c r="J83" s="1"/>
      <c r="K83" s="1"/>
      <c r="L83" s="1"/>
      <c r="M83" s="1"/>
      <c r="N83" s="1"/>
      <c r="O83" s="1"/>
      <c r="P83" s="1"/>
      <c r="Q83" s="1"/>
      <c r="R83" s="1"/>
      <c r="S83" s="1"/>
      <c r="T83" s="1"/>
      <c r="U83" s="1"/>
      <c r="V83" s="1"/>
      <c r="W83" s="1"/>
      <c r="X83" s="1"/>
      <c r="Y83" s="1"/>
      <c r="Z83" s="1"/>
      <c r="AA83" s="1"/>
      <c r="AB83" s="1"/>
    </row>
    <row r="84" spans="1:28" ht="14.25" x14ac:dyDescent="0.2">
      <c r="A84" s="6">
        <f>'Eva. classe'!A78</f>
        <v>52</v>
      </c>
      <c r="B84" s="388">
        <f>(COUNTIF('Eva. classe'!C78:AF78,1)+COUNTIF('Eva. classe'!C78:AF78,2))/C84</f>
        <v>0</v>
      </c>
      <c r="C84" s="389">
        <f>'Liste des élèves'!G43-COUNTIF('Eva. classe'!C83:AF83,"abs")</f>
        <v>2</v>
      </c>
      <c r="D84" s="388">
        <f>(COUNTIF('Eva. classe'!AG78:BJ78,1)+COUNTIF('Eva. classe'!AG78:BJ78,2))/E84</f>
        <v>0</v>
      </c>
      <c r="E84" s="389">
        <f>'Liste des élèves'!G43-COUNTIF('Eva. classe'!AG83:BJ83,"abs")</f>
        <v>2</v>
      </c>
      <c r="F84" s="388">
        <f>(COUNTIF('Eva. classe'!BK78:CN78,1)+COUNTIF('Eva. classe'!BK78:CN78,2))/G84</f>
        <v>0</v>
      </c>
      <c r="G84" s="80">
        <f>'Liste des élèves'!G43-COUNTIF('Eva. classe'!BK83:CN83,"abs")</f>
        <v>2</v>
      </c>
      <c r="H84" s="1"/>
      <c r="I84" s="5" t="str">
        <f>+'Eva. classe'!B78</f>
        <v>Élaborer un raisonnement et présenter sa démarche pour justifier le résultat.</v>
      </c>
      <c r="J84" s="1"/>
      <c r="K84" s="1"/>
      <c r="L84" s="1"/>
      <c r="M84" s="1"/>
      <c r="N84" s="1"/>
      <c r="O84" s="1"/>
      <c r="P84" s="1"/>
      <c r="Q84" s="1"/>
      <c r="R84" s="1"/>
      <c r="S84" s="1"/>
      <c r="T84" s="1"/>
      <c r="U84" s="1"/>
      <c r="V84" s="1"/>
      <c r="W84" s="1"/>
      <c r="X84" s="1"/>
      <c r="Y84" s="1"/>
      <c r="Z84" s="1"/>
      <c r="AA84" s="1"/>
      <c r="AB84" s="1"/>
    </row>
    <row r="85" spans="1:28" ht="14.25" x14ac:dyDescent="0.2">
      <c r="A85" s="6">
        <f>'Eva. classe'!A79</f>
        <v>53</v>
      </c>
      <c r="B85" s="388">
        <f>(COUNTIF('Eva. classe'!C79:AF79,1)+COUNTIF('Eva. classe'!C79:AF79,2))/C85</f>
        <v>0</v>
      </c>
      <c r="C85" s="389">
        <f>'Liste des élèves'!G43-COUNTIF('Eva. classe'!C84:AF84,"abs")</f>
        <v>2</v>
      </c>
      <c r="D85" s="388">
        <f>(COUNTIF('Eva. classe'!AG79:BJ79,1)+COUNTIF('Eva. classe'!AG79:BJ79,2))/E85</f>
        <v>0</v>
      </c>
      <c r="E85" s="389">
        <f>'Liste des élèves'!G43-COUNTIF('Eva. classe'!AG84:BJ84,"abs")</f>
        <v>2</v>
      </c>
      <c r="F85" s="388">
        <f>(COUNTIF('Eva. classe'!BK79:CN79,1)+COUNTIF('Eva. classe'!BK79:CN79,2))/G85</f>
        <v>0</v>
      </c>
      <c r="G85" s="80">
        <f>'Liste des élèves'!G43-COUNTIF('Eva. classe'!BK84:CN84,"abs")</f>
        <v>2</v>
      </c>
      <c r="H85" s="1"/>
      <c r="I85" s="5" t="str">
        <f>+'Eva. classe'!B79</f>
        <v>Lire et interpréter un tableau ou un graphique.</v>
      </c>
      <c r="J85" s="1"/>
      <c r="K85" s="1"/>
      <c r="L85" s="1"/>
      <c r="M85" s="1"/>
      <c r="N85" s="1"/>
      <c r="O85" s="1"/>
      <c r="P85" s="1"/>
      <c r="Q85" s="1"/>
      <c r="R85" s="1"/>
      <c r="S85" s="1"/>
      <c r="T85" s="1"/>
      <c r="U85" s="1"/>
      <c r="V85" s="1"/>
      <c r="W85" s="1"/>
      <c r="X85" s="1"/>
      <c r="Y85" s="1"/>
      <c r="Z85" s="1"/>
      <c r="AA85" s="1"/>
      <c r="AB85" s="1"/>
    </row>
    <row r="86" spans="1:28" ht="14.25" x14ac:dyDescent="0.2">
      <c r="A86" s="655" t="str">
        <f>'Eva. classe'!B95</f>
        <v>►SCIENCES ET TECHNOLOGIE</v>
      </c>
      <c r="B86" s="655"/>
      <c r="C86" s="655"/>
      <c r="D86" s="655"/>
      <c r="E86" s="655"/>
      <c r="F86" s="655"/>
      <c r="G86" s="655"/>
      <c r="H86" s="655"/>
      <c r="I86" s="655"/>
      <c r="J86" s="655"/>
      <c r="K86" s="655"/>
      <c r="L86" s="655"/>
      <c r="M86" s="655"/>
      <c r="N86" s="655"/>
      <c r="O86" s="655"/>
      <c r="P86" s="655"/>
      <c r="Q86" s="655"/>
      <c r="R86" s="655"/>
      <c r="S86" s="655"/>
      <c r="T86" s="655"/>
      <c r="U86" s="655"/>
      <c r="V86" s="655"/>
      <c r="W86" s="655"/>
      <c r="X86" s="655"/>
      <c r="Y86" s="655"/>
      <c r="Z86" s="655"/>
      <c r="AA86" s="1"/>
      <c r="AB86" s="1"/>
    </row>
    <row r="87" spans="1:28" ht="14.25" x14ac:dyDescent="0.2">
      <c r="A87" s="6">
        <f>'Eva. classe'!A96</f>
        <v>54</v>
      </c>
      <c r="B87" s="388">
        <f>(COUNTIF('Eva. classe'!C96:AF96,1)+COUNTIF('Eva. classe'!C96:AF96,2))/C87</f>
        <v>0</v>
      </c>
      <c r="C87" s="389">
        <f>'Liste des élèves'!G43-COUNTIF('Eva. classe'!C71:AF71,"abs")</f>
        <v>2</v>
      </c>
      <c r="D87" s="388">
        <f>(COUNTIF('Eva. classe'!AG96:BJ96,1)+COUNTIF('Eva. classe'!AG96:BJ96,2))/E87</f>
        <v>0</v>
      </c>
      <c r="E87" s="389">
        <f>'Liste des élèves'!G43-COUNTIF('Eva. classe'!AG71:BJ71,"abs")</f>
        <v>2</v>
      </c>
      <c r="F87" s="388">
        <f>(COUNTIF('Eva. classe'!BK96:CN96,1)+COUNTIF('Eva. classe'!BK96:CN96,2))/G87</f>
        <v>0</v>
      </c>
      <c r="G87" s="80">
        <f>'Liste des élèves'!G43-COUNTIF('Eva. classe'!BK71:CN71,"abs")</f>
        <v>2</v>
      </c>
      <c r="H87" s="1"/>
      <c r="I87" s="5" t="str">
        <f>+'Eva. classe'!B96</f>
        <v>S'engager dans une démarche d'investigation(questionnement, expérimentation, observation, raisonnement), rendre compte des résultats, expliquer sa démarche.</v>
      </c>
      <c r="J87" s="1"/>
      <c r="K87" s="1"/>
      <c r="L87" s="1"/>
      <c r="M87" s="1"/>
      <c r="N87" s="1"/>
      <c r="O87" s="1"/>
      <c r="P87" s="1"/>
      <c r="Q87" s="1"/>
      <c r="R87" s="1"/>
      <c r="S87" s="1"/>
      <c r="T87" s="1"/>
      <c r="U87" s="1"/>
      <c r="V87" s="1"/>
      <c r="W87" s="1"/>
      <c r="X87" s="1"/>
      <c r="Y87" s="1"/>
      <c r="Z87" s="1"/>
      <c r="AA87" s="1"/>
      <c r="AB87" s="1"/>
    </row>
    <row r="88" spans="1:28" ht="14.25" x14ac:dyDescent="0.2">
      <c r="A88" s="6">
        <f>'Eva. classe'!A97</f>
        <v>55</v>
      </c>
      <c r="B88" s="388">
        <f>(COUNTIF('Eva. classe'!C97:AF97,1)+COUNTIF('Eva. classe'!C97:AF97,2))/C88</f>
        <v>0</v>
      </c>
      <c r="C88" s="389">
        <f>'Liste des élèves'!G43-COUNTIF('Eva. classe'!C72:AF72,"abs")</f>
        <v>2</v>
      </c>
      <c r="D88" s="388">
        <f>(COUNTIF('Eva. classe'!AG97:BJ97,1)+COUNTIF('Eva. classe'!AG97:BJ97,2))/E88</f>
        <v>0</v>
      </c>
      <c r="E88" s="389">
        <f>'Liste des élèves'!G43-COUNTIF('Eva. classe'!AG72:BJ72,"abs")</f>
        <v>2</v>
      </c>
      <c r="F88" s="388">
        <f>(COUNTIF('Eva. classe'!BK97:CN97,1)+COUNTIF('Eva. classe'!BK97:CN97,2))/G88</f>
        <v>0</v>
      </c>
      <c r="G88" s="80">
        <f>'Liste des élèves'!G43-COUNTIF('Eva. classe'!BK72:CN72,"abs")</f>
        <v>2</v>
      </c>
      <c r="H88" s="1"/>
      <c r="I88" s="5" t="str">
        <f>+'Eva. classe'!B97</f>
        <v>Présenter ses travaux dans un écrit.</v>
      </c>
      <c r="J88" s="1"/>
      <c r="K88" s="1"/>
      <c r="L88" s="1"/>
      <c r="M88" s="1"/>
      <c r="N88" s="1"/>
      <c r="O88" s="1"/>
      <c r="P88" s="1"/>
      <c r="Q88" s="1"/>
      <c r="R88" s="1"/>
      <c r="S88" s="1"/>
      <c r="T88" s="1"/>
      <c r="U88" s="1"/>
      <c r="V88" s="1"/>
      <c r="W88" s="1"/>
      <c r="X88" s="1"/>
      <c r="Y88" s="1"/>
      <c r="Z88" s="1"/>
      <c r="AA88" s="1"/>
      <c r="AB88" s="1"/>
    </row>
    <row r="89" spans="1:28" ht="14.25" x14ac:dyDescent="0.2">
      <c r="A89" s="6">
        <f>'Eva. classe'!A98</f>
        <v>56</v>
      </c>
      <c r="B89" s="388">
        <f>(COUNTIF('Eva. classe'!C98:AF98,1)+COUNTIF('Eva. classe'!C98:AF98,2))/C89</f>
        <v>0</v>
      </c>
      <c r="C89" s="389">
        <f>'Liste des élèves'!G43-COUNTIF('Eva. classe'!C73:AF73,"abs")</f>
        <v>2</v>
      </c>
      <c r="D89" s="388">
        <f>(COUNTIF('Eva. classe'!AG98:BJ98,1)+COUNTIF('Eva. classe'!AG98:BJ98,2))/E89</f>
        <v>0</v>
      </c>
      <c r="E89" s="389">
        <f>'Liste des élèves'!G43-COUNTIF('Eva. classe'!AG73:BJ73,"abs")</f>
        <v>2</v>
      </c>
      <c r="F89" s="388">
        <f>(COUNTIF('Eva. classe'!BK98:CN98,1)+COUNTIF('Eva. classe'!BK98:CN98,2))/G89</f>
        <v>0</v>
      </c>
      <c r="G89" s="80">
        <f>'Liste des élèves'!G43-COUNTIF('Eva. classe'!BK73:CN73,"abs")</f>
        <v>2</v>
      </c>
      <c r="H89" s="1"/>
      <c r="I89" s="5" t="str">
        <f>+'Eva. classe'!B98</f>
        <v xml:space="preserve">Maîtriser des connaissances scientifiques (le ciel et la Terre, l'énergie, l'unité et la diversité du vivant, le fonctionnement du corps humain et la santé, les êtres vivant dans leur environnement, les objets techniques). </v>
      </c>
      <c r="J89" s="1"/>
      <c r="K89" s="1"/>
      <c r="L89" s="1"/>
      <c r="M89" s="1"/>
      <c r="N89" s="1"/>
      <c r="O89" s="1"/>
      <c r="P89" s="1"/>
      <c r="Q89" s="1"/>
      <c r="R89" s="1"/>
      <c r="S89" s="1"/>
      <c r="T89" s="1"/>
      <c r="U89" s="1"/>
      <c r="V89" s="1"/>
      <c r="W89" s="1"/>
      <c r="X89" s="1"/>
      <c r="Y89" s="1"/>
      <c r="Z89" s="1"/>
      <c r="AA89" s="1"/>
      <c r="AB89" s="1"/>
    </row>
    <row r="90" spans="1:28" ht="14.25" x14ac:dyDescent="0.2">
      <c r="A90" s="6">
        <f>'Eva. classe'!A99</f>
        <v>57</v>
      </c>
      <c r="B90" s="388">
        <f>(COUNTIF('Eva. classe'!C99:AF99,1)+COUNTIF('Eva. classe'!C99:AF99,2))/C90</f>
        <v>0</v>
      </c>
      <c r="C90" s="389">
        <f>'Liste des élèves'!G43-COUNTIF('Eva. classe'!C75:AF75,"abs")</f>
        <v>2</v>
      </c>
      <c r="D90" s="388">
        <f>(COUNTIF('Eva. classe'!AG99:BJ99,1)+COUNTIF('Eva. classe'!AG99:BJ99,2))/E90</f>
        <v>0</v>
      </c>
      <c r="E90" s="389">
        <f>'Liste des élèves'!G43-COUNTIF('Eva. classe'!AG75:BJ75,"abs")</f>
        <v>2</v>
      </c>
      <c r="F90" s="388">
        <f>(COUNTIF('Eva. classe'!BK99:CN99,1)+COUNTIF('Eva. classe'!BK99:CN99,2))/G90</f>
        <v>0</v>
      </c>
      <c r="G90" s="80">
        <f>'Liste des élèves'!G43-COUNTIF('Eva. classe'!BK75:CN75,"abs")</f>
        <v>2</v>
      </c>
      <c r="H90" s="1"/>
      <c r="I90" s="5" t="str">
        <f>+'Eva. classe'!B99</f>
        <v>Mobiliser des connaissances scientifiques dans différentes activités.</v>
      </c>
      <c r="J90" s="1"/>
      <c r="K90" s="1"/>
      <c r="L90" s="1"/>
      <c r="M90" s="1"/>
      <c r="N90" s="1"/>
      <c r="O90" s="1"/>
      <c r="P90" s="1"/>
      <c r="Q90" s="1"/>
      <c r="R90" s="1"/>
      <c r="S90" s="1"/>
      <c r="T90" s="1"/>
      <c r="U90" s="1"/>
      <c r="V90" s="1"/>
      <c r="W90" s="1"/>
      <c r="X90" s="1"/>
      <c r="Y90" s="1"/>
      <c r="Z90" s="1"/>
      <c r="AA90" s="1"/>
      <c r="AB90" s="1"/>
    </row>
    <row r="91" spans="1:28" ht="14.25" x14ac:dyDescent="0.2">
      <c r="A91" s="656" t="str">
        <f>'Eva. classe'!B100</f>
        <v>► LANGUE VIVANTE</v>
      </c>
      <c r="B91" s="656"/>
      <c r="C91" s="656"/>
      <c r="D91" s="656"/>
      <c r="E91" s="656"/>
      <c r="F91" s="656"/>
      <c r="G91" s="656"/>
      <c r="H91" s="656"/>
      <c r="I91" s="656"/>
      <c r="J91" s="656"/>
      <c r="K91" s="656"/>
      <c r="L91" s="656"/>
      <c r="M91" s="656"/>
      <c r="N91" s="656"/>
      <c r="O91" s="656"/>
      <c r="P91" s="656"/>
      <c r="Q91" s="656"/>
      <c r="R91" s="656"/>
      <c r="S91" s="656"/>
      <c r="T91" s="656"/>
      <c r="U91" s="656"/>
      <c r="V91" s="656"/>
      <c r="W91" s="656"/>
      <c r="X91" s="656"/>
      <c r="Y91" s="656"/>
      <c r="Z91" s="656"/>
      <c r="AA91" s="1"/>
      <c r="AB91" s="1"/>
    </row>
    <row r="92" spans="1:28" ht="14.25" x14ac:dyDescent="0.2">
      <c r="A92" s="6">
        <f>'Eva. classe'!A102</f>
        <v>58</v>
      </c>
      <c r="B92" s="388">
        <f>(COUNTIF('Eva. classe'!C102:AF102,1)+COUNTIF('Eva. classe'!C102:AF102,2))/C92</f>
        <v>0</v>
      </c>
      <c r="C92" s="389">
        <f>'Liste des élèves'!G43-COUNTIF('Eva. classe'!C76:AF76,"abs")</f>
        <v>2</v>
      </c>
      <c r="D92" s="388">
        <f>(COUNTIF('Eva. classe'!AG102:BJ102,1)+COUNTIF('Eva. classe'!AG102:BJ102,2))/E92</f>
        <v>0</v>
      </c>
      <c r="E92" s="389">
        <f>'Liste des élèves'!G43-COUNTIF('Eva. classe'!AG76:BJ76,"abs")</f>
        <v>2</v>
      </c>
      <c r="F92" s="388">
        <f>(COUNTIF('Eva. classe'!BK102:CN102,1)+COUNTIF('Eva. classe'!BK102:CN102,2))/G92</f>
        <v>0</v>
      </c>
      <c r="G92" s="80">
        <f>'Liste des élèves'!G43-COUNTIF('Eva. classe'!BK76:CN76,"abs")</f>
        <v>2</v>
      </c>
      <c r="H92" s="1"/>
      <c r="I92" s="5" t="str">
        <f>+'Eva. classe'!B102</f>
        <v>Communiquer, réagir et dialoguer avec les autres.</v>
      </c>
      <c r="J92" s="1"/>
      <c r="K92" s="1"/>
      <c r="L92" s="1"/>
      <c r="M92" s="1"/>
      <c r="N92" s="1"/>
      <c r="O92" s="1"/>
      <c r="P92" s="1"/>
      <c r="Q92" s="1"/>
      <c r="R92" s="1"/>
      <c r="S92" s="1"/>
      <c r="T92" s="1"/>
      <c r="U92" s="1"/>
      <c r="V92" s="1"/>
      <c r="W92" s="1"/>
      <c r="X92" s="1"/>
      <c r="Y92" s="1"/>
      <c r="Z92" s="1"/>
      <c r="AA92" s="1"/>
      <c r="AB92" s="1"/>
    </row>
    <row r="93" spans="1:28" ht="14.25" x14ac:dyDescent="0.2">
      <c r="A93" s="6">
        <f>'Eva. classe'!A103</f>
        <v>59</v>
      </c>
      <c r="B93" s="388">
        <f>(COUNTIF('Eva. classe'!C103:AF103,1)+COUNTIF('Eva. classe'!C103:AF103,2))/C93</f>
        <v>0</v>
      </c>
      <c r="C93" s="389">
        <f>'Liste des élèves'!G43-COUNTIF('Eva. classe'!C82:AF82,"abs")</f>
        <v>2</v>
      </c>
      <c r="D93" s="388">
        <f>(COUNTIF('Eva. classe'!AG103:BJ103,1)+COUNTIF('Eva. classe'!AG103:BJ103,2))/E93</f>
        <v>0</v>
      </c>
      <c r="E93" s="389">
        <f>'Liste des élèves'!G43-COUNTIF('Eva. classe'!AG82:BJ82,"abs")</f>
        <v>2</v>
      </c>
      <c r="F93" s="388">
        <f>(COUNTIF('Eva. classe'!BK103:CN103,1)+COUNTIF('Eva. classe'!BK103:CN103,2))/G93</f>
        <v>0</v>
      </c>
      <c r="G93" s="80">
        <f>'Liste des élèves'!G43-COUNTIF('Eva. classe'!BK82:CN82,"abs")</f>
        <v>2</v>
      </c>
      <c r="H93" s="1"/>
      <c r="I93" s="5" t="str">
        <f>+'Eva. classe'!B103</f>
        <v>Écouter et comprendre un message oral.</v>
      </c>
      <c r="J93" s="1"/>
      <c r="K93" s="1"/>
      <c r="L93" s="1"/>
      <c r="M93" s="1"/>
      <c r="N93" s="1"/>
      <c r="O93" s="1"/>
      <c r="P93" s="1"/>
      <c r="Q93" s="1"/>
      <c r="R93" s="1"/>
      <c r="S93" s="1"/>
      <c r="T93" s="1"/>
      <c r="U93" s="1"/>
      <c r="V93" s="1"/>
      <c r="W93" s="1"/>
      <c r="X93" s="1"/>
      <c r="Y93" s="1"/>
      <c r="Z93" s="1"/>
      <c r="AA93" s="1"/>
      <c r="AB93" s="1"/>
    </row>
    <row r="94" spans="1:28" ht="14.25" x14ac:dyDescent="0.2">
      <c r="A94" s="6">
        <f>'Eva. classe'!A111</f>
        <v>61</v>
      </c>
      <c r="B94" s="388">
        <f>(COUNTIF('Eva. classe'!C111:AF111,1)+COUNTIF('Eva. classe'!C111:AF111,2))/C94</f>
        <v>0</v>
      </c>
      <c r="C94" s="389">
        <f>'Liste des élèves'!G43-COUNTIF('Eva. classe'!C83:AF83,"abs")</f>
        <v>2</v>
      </c>
      <c r="D94" s="388">
        <f>(COUNTIF('Eva. classe'!AG111:BJ111,1)+COUNTIF('Eva. classe'!AG111:BJ111,2))/E94</f>
        <v>0</v>
      </c>
      <c r="E94" s="389">
        <f>'Liste des élèves'!G43-COUNTIF('Eva. classe'!AG83:BJ83,"abs")</f>
        <v>2</v>
      </c>
      <c r="F94" s="388">
        <f>(COUNTIF('Eva. classe'!BK111:CN111,1)+COUNTIF('Eva. classe'!BK111:CN111,2))/G94</f>
        <v>0</v>
      </c>
      <c r="G94" s="80">
        <f>'Liste des élèves'!G43-COUNTIF('Eva. classe'!BK83:CN83,"abs")</f>
        <v>2</v>
      </c>
      <c r="H94" s="1"/>
      <c r="I94" s="5" t="str">
        <f>+'Eva. classe'!B104</f>
        <v>Parler de manière continue.</v>
      </c>
      <c r="J94" s="1"/>
      <c r="K94" s="1"/>
      <c r="L94" s="1"/>
      <c r="M94" s="1"/>
      <c r="N94" s="1"/>
      <c r="O94" s="1"/>
      <c r="P94" s="1"/>
      <c r="Q94" s="1"/>
      <c r="R94" s="1"/>
      <c r="S94" s="1"/>
      <c r="T94" s="1"/>
      <c r="U94" s="1"/>
      <c r="V94" s="1"/>
      <c r="W94" s="1"/>
      <c r="X94" s="1"/>
      <c r="Y94" s="1"/>
      <c r="Z94" s="1"/>
      <c r="AA94" s="1"/>
      <c r="AB94" s="1"/>
    </row>
    <row r="95" spans="1:28" ht="14.25" x14ac:dyDescent="0.2">
      <c r="A95" s="6">
        <f>'Eva. classe'!A108</f>
        <v>62</v>
      </c>
      <c r="B95" s="388">
        <f>(COUNTIF('Eva. classe'!C108:AF108,1)+COUNTIF('Eva. classe'!C108:AF108,2))/C95</f>
        <v>0</v>
      </c>
      <c r="C95" s="389">
        <f>'Liste des élèves'!G43-COUNTIF('Eva. classe'!C84:AF84,"abs")</f>
        <v>2</v>
      </c>
      <c r="D95" s="388">
        <f>(COUNTIF('Eva. classe'!AG108:BJ108,1)+COUNTIF('Eva. classe'!AG108:BJ108,2))/E95</f>
        <v>0</v>
      </c>
      <c r="E95" s="389">
        <f>'Liste des élèves'!G43-COUNTIF('Eva. classe'!AG84:BJ84,"abs")</f>
        <v>2</v>
      </c>
      <c r="F95" s="388">
        <f>(COUNTIF('Eva. classe'!BK108:CN108,1)+COUNTIF('Eva. classe'!BK108:CN108,2))/G95</f>
        <v>0</v>
      </c>
      <c r="G95" s="80">
        <f>'Liste des élèves'!G43-COUNTIF('Eva. classe'!BK84:CN84,"abs")</f>
        <v>2</v>
      </c>
      <c r="H95" s="1"/>
      <c r="I95" s="5" t="str">
        <f>+'Eva. classe'!B108</f>
        <v>Lire et comprendre un texte court et très simple.</v>
      </c>
      <c r="J95" s="1"/>
      <c r="K95" s="1"/>
      <c r="L95" s="1"/>
      <c r="M95" s="1"/>
      <c r="N95" s="1"/>
      <c r="O95" s="1"/>
      <c r="P95" s="1"/>
      <c r="Q95" s="1"/>
      <c r="R95" s="1"/>
      <c r="S95" s="1"/>
      <c r="T95" s="1"/>
      <c r="U95" s="1"/>
      <c r="V95" s="1"/>
      <c r="W95" s="1"/>
      <c r="X95" s="1"/>
      <c r="Y95" s="1"/>
      <c r="Z95" s="1"/>
      <c r="AA95" s="1"/>
      <c r="AB95" s="1"/>
    </row>
    <row r="96" spans="1:28" ht="14.25" x14ac:dyDescent="0.2">
      <c r="A96" s="6">
        <f>'Eva. classe'!A109</f>
        <v>63</v>
      </c>
      <c r="B96" s="388">
        <f>(COUNTIF('Eva. classe'!C109:AF109,1)+COUNTIF('Eva. classe'!C109:AF109,2))/C96</f>
        <v>0</v>
      </c>
      <c r="C96" s="389">
        <f>'Liste des élèves'!G43-COUNTIF('Eva. classe'!C71:AF71,"abs")</f>
        <v>2</v>
      </c>
      <c r="D96" s="388">
        <f>(COUNTIF('Eva. classe'!AG109:BJ109,1)+COUNTIF('Eva. classe'!AG109:BJ109,2))/E96</f>
        <v>0</v>
      </c>
      <c r="E96" s="389">
        <f>'Liste des élèves'!G43-COUNTIF('Eva. classe'!AG71:BJ71,"abs")</f>
        <v>2</v>
      </c>
      <c r="F96" s="388">
        <f>(COUNTIF('Eva. classe'!BK109:CN109,1)+COUNTIF('Eva. classe'!BK109:CN109,2))/G96</f>
        <v>0</v>
      </c>
      <c r="G96" s="80">
        <f>'Liste des élèves'!G43-COUNTIF('Eva. classe'!BK71:CN71,"abs")</f>
        <v>2</v>
      </c>
      <c r="H96" s="1"/>
      <c r="I96" s="5" t="str">
        <f>+'Eva. classe'!B109</f>
        <v>Copier, produire des mots et des énoncés brefs et simples à l'écrit.</v>
      </c>
      <c r="J96" s="1"/>
      <c r="K96" s="1"/>
      <c r="L96" s="1"/>
      <c r="M96" s="1"/>
      <c r="N96" s="1"/>
      <c r="O96" s="1"/>
      <c r="P96" s="1"/>
      <c r="Q96" s="1"/>
      <c r="R96" s="1"/>
      <c r="S96" s="1"/>
      <c r="T96" s="1"/>
      <c r="U96" s="1"/>
      <c r="V96" s="1"/>
      <c r="W96" s="1"/>
      <c r="X96" s="1"/>
      <c r="Y96" s="1"/>
      <c r="Z96" s="1"/>
      <c r="AA96" s="1"/>
      <c r="AB96" s="1"/>
    </row>
    <row r="97" spans="1:28" ht="14.25" x14ac:dyDescent="0.2">
      <c r="A97" s="657" t="str">
        <f>'Eva. classe'!B112</f>
        <v>► HISTOIRE - GÉOGRAPHIE</v>
      </c>
      <c r="B97" s="657"/>
      <c r="C97" s="657"/>
      <c r="D97" s="657"/>
      <c r="E97" s="657"/>
      <c r="F97" s="657"/>
      <c r="G97" s="657"/>
      <c r="H97" s="657"/>
      <c r="I97" s="657"/>
      <c r="J97" s="657"/>
      <c r="K97" s="657"/>
      <c r="L97" s="657"/>
      <c r="M97" s="657"/>
      <c r="N97" s="657"/>
      <c r="O97" s="657"/>
      <c r="P97" s="657"/>
      <c r="Q97" s="657"/>
      <c r="R97" s="657"/>
      <c r="S97" s="657"/>
      <c r="T97" s="657"/>
      <c r="U97" s="657"/>
      <c r="V97" s="657"/>
      <c r="W97" s="657"/>
      <c r="X97" s="657"/>
      <c r="Y97" s="657"/>
      <c r="Z97" s="657"/>
      <c r="AA97" s="1"/>
      <c r="AB97" s="1"/>
    </row>
    <row r="98" spans="1:28" ht="14.25" x14ac:dyDescent="0.2">
      <c r="A98" s="6"/>
      <c r="B98" s="385" t="s">
        <v>117</v>
      </c>
      <c r="C98" s="386" t="s">
        <v>127</v>
      </c>
      <c r="D98" s="385" t="s">
        <v>118</v>
      </c>
      <c r="E98" s="385" t="s">
        <v>127</v>
      </c>
      <c r="F98" s="385" t="s">
        <v>119</v>
      </c>
      <c r="G98" s="80"/>
      <c r="H98" s="1"/>
      <c r="I98" s="86" t="str">
        <f>'Eva. classe'!B113</f>
        <v>1. HISTOIRE</v>
      </c>
      <c r="J98" s="1"/>
      <c r="K98" s="1"/>
      <c r="L98" s="1"/>
      <c r="M98" s="1"/>
      <c r="N98" s="1"/>
      <c r="O98" s="1"/>
      <c r="P98" s="1"/>
      <c r="Q98" s="1"/>
      <c r="R98" s="1"/>
      <c r="S98" s="1"/>
      <c r="T98" s="1"/>
      <c r="U98" s="1"/>
      <c r="V98" s="1"/>
      <c r="W98" s="1"/>
      <c r="X98" s="1"/>
      <c r="Y98" s="1"/>
      <c r="Z98" s="1"/>
      <c r="AA98" s="1"/>
      <c r="AB98" s="1"/>
    </row>
    <row r="99" spans="1:28" ht="14.25" x14ac:dyDescent="0.2">
      <c r="A99" s="6">
        <f>'Eva. classe'!A114</f>
        <v>64</v>
      </c>
      <c r="B99" s="388">
        <f>(COUNTIF('Eva. classe'!C114:AF114,1)+COUNTIF('Eva. classe'!C114:AF114,2))/C99</f>
        <v>0</v>
      </c>
      <c r="C99" s="389">
        <f>'Liste des élèves'!G43-COUNTIF('Eva. classe'!C72:AF72,"abs")</f>
        <v>2</v>
      </c>
      <c r="D99" s="388">
        <f>(COUNTIF('Eva. classe'!AG114:BJ114,1)+COUNTIF('Eva. classe'!AG114:BJ114,2))/E99</f>
        <v>0</v>
      </c>
      <c r="E99" s="389">
        <f>'Liste des élèves'!G43-COUNTIF('Eva. classe'!AG72:BJ72,"abs")</f>
        <v>2</v>
      </c>
      <c r="F99" s="388">
        <f>(COUNTIF('Eva. classe'!BK114:CN114,1)+COUNTIF('Eva. classe'!BK114:CN114,2))/G99</f>
        <v>0</v>
      </c>
      <c r="G99" s="80">
        <f>'Liste des élèves'!G43-COUNTIF('Eva. classe'!BK72:CN72,"abs")</f>
        <v>2</v>
      </c>
      <c r="H99" s="1"/>
      <c r="I99" s="5" t="str">
        <f>+'Eva. classe'!B114</f>
        <v>Lire et comprendre des documents historiques simples.</v>
      </c>
      <c r="J99" s="1"/>
      <c r="K99" s="1"/>
      <c r="L99" s="1"/>
      <c r="M99" s="1"/>
      <c r="N99" s="1"/>
      <c r="O99" s="1"/>
      <c r="P99" s="1"/>
      <c r="Q99" s="1"/>
      <c r="R99" s="1"/>
      <c r="S99" s="1"/>
      <c r="T99" s="1"/>
      <c r="U99" s="1"/>
      <c r="V99" s="1"/>
      <c r="W99" s="1"/>
      <c r="X99" s="1"/>
      <c r="Y99" s="1"/>
      <c r="Z99" s="1"/>
      <c r="AA99" s="1"/>
      <c r="AB99" s="1"/>
    </row>
    <row r="100" spans="1:28" ht="14.25" x14ac:dyDescent="0.2">
      <c r="A100" s="6">
        <f>'Eva. classe'!A115</f>
        <v>65</v>
      </c>
      <c r="B100" s="388">
        <f>(COUNTIF('Eva. classe'!C115:AF115,1)+COUNTIF('Eva. classe'!C115:AF115,2))/C100</f>
        <v>0</v>
      </c>
      <c r="C100" s="389">
        <f>'Liste des élèves'!G43-COUNTIF('Eva. classe'!C73:AF73,"abs")</f>
        <v>2</v>
      </c>
      <c r="D100" s="388">
        <f>(COUNTIF('Eva. classe'!AG115:BJ115,1)+COUNTIF('Eva. classe'!AG115:BJ115,2))/E100</f>
        <v>0</v>
      </c>
      <c r="E100" s="389">
        <f>'Liste des élèves'!G43-COUNTIF('Eva. classe'!AG73:BJ73,"abs")</f>
        <v>2</v>
      </c>
      <c r="F100" s="388">
        <f>(COUNTIF('Eva. classe'!BK115:CN115,1)+COUNTIF('Eva. classe'!BK115:CN115,2))/G100</f>
        <v>0</v>
      </c>
      <c r="G100" s="80">
        <f>'Liste des élèves'!G43-COUNTIF('Eva. classe'!BK73:CN73,"abs")</f>
        <v>2</v>
      </c>
      <c r="H100" s="1"/>
      <c r="I100" s="5" t="str">
        <f>+'Eva. classe'!B115</f>
        <v>Identifier et caractériser les grandes périodes historiques et les situer chronologiquement.</v>
      </c>
      <c r="J100" s="1"/>
      <c r="K100" s="1"/>
      <c r="L100" s="1"/>
      <c r="M100" s="1"/>
      <c r="N100" s="1"/>
      <c r="O100" s="1"/>
      <c r="P100" s="1"/>
      <c r="Q100" s="1"/>
      <c r="R100" s="1"/>
      <c r="S100" s="1"/>
      <c r="T100" s="1"/>
      <c r="U100" s="1"/>
      <c r="V100" s="1"/>
      <c r="W100" s="1"/>
      <c r="X100" s="1"/>
      <c r="Y100" s="1"/>
      <c r="Z100" s="1"/>
      <c r="AA100" s="1"/>
      <c r="AB100" s="1"/>
    </row>
    <row r="101" spans="1:28" ht="14.25" x14ac:dyDescent="0.2">
      <c r="A101" s="6">
        <f>'Eva. classe'!A116</f>
        <v>66</v>
      </c>
      <c r="B101" s="388">
        <f>(COUNTIF('Eva. classe'!C116:AF116,1)+COUNTIF('Eva. classe'!C116:AF116,2))/C101</f>
        <v>0</v>
      </c>
      <c r="C101" s="389">
        <f>'Liste des élèves'!G43-COUNTIF('Eva. classe'!C75:AF75,"abs")</f>
        <v>2</v>
      </c>
      <c r="D101" s="388">
        <f>(COUNTIF('Eva. classe'!AG116:BJ116,1)+COUNTIF('Eva. classe'!AG116:BJ116,2))/E101</f>
        <v>0</v>
      </c>
      <c r="E101" s="389">
        <f>'Liste des élèves'!G43-COUNTIF('Eva. classe'!AG75:BJ75,"abs")</f>
        <v>2</v>
      </c>
      <c r="F101" s="388">
        <f>(COUNTIF('Eva. classe'!BK116:CN116,1)+COUNTIF('Eva. classe'!BK116:CN116,2))/G101</f>
        <v>0</v>
      </c>
      <c r="G101" s="80">
        <f>'Liste des élèves'!G43-COUNTIF('Eva. classe'!BK75:CN75,"abs")</f>
        <v>2</v>
      </c>
      <c r="H101" s="1"/>
      <c r="I101" s="5" t="str">
        <f>+'Eva. classe'!B116</f>
        <v>Construire et utiliser une frise chronologique.</v>
      </c>
      <c r="J101" s="1"/>
      <c r="K101" s="1"/>
      <c r="L101" s="1"/>
      <c r="M101" s="1"/>
      <c r="N101" s="1"/>
      <c r="O101" s="1"/>
      <c r="P101" s="1"/>
      <c r="Q101" s="1"/>
      <c r="R101" s="1"/>
      <c r="S101" s="1"/>
      <c r="T101" s="1"/>
      <c r="U101" s="1"/>
      <c r="V101" s="1"/>
      <c r="W101" s="1"/>
      <c r="X101" s="1"/>
      <c r="Y101" s="1"/>
      <c r="Z101" s="1"/>
      <c r="AA101" s="1"/>
      <c r="AB101" s="1"/>
    </row>
    <row r="102" spans="1:28" ht="14.25" x14ac:dyDescent="0.2">
      <c r="A102" s="6">
        <f>'Eva. classe'!A117</f>
        <v>67</v>
      </c>
      <c r="B102" s="388">
        <f>(COUNTIF('Eva. classe'!C117:AF117,1)+COUNTIF('Eva. classe'!C117:AF117,2))/C102</f>
        <v>0</v>
      </c>
      <c r="C102" s="389">
        <f>'Liste des élèves'!G43-COUNTIF('Eva. classe'!C102:AF102,"abs")</f>
        <v>2</v>
      </c>
      <c r="D102" s="388">
        <f>(COUNTIF('Eva. classe'!AG117:BJ117,1)+COUNTIF('Eva. classe'!AG117:BJ117,2))/E102</f>
        <v>0</v>
      </c>
      <c r="E102" s="389">
        <f>'Liste des élèves'!G43-COUNTIF('Eva. classe'!AG76:BJ76,"abs")</f>
        <v>2</v>
      </c>
      <c r="F102" s="388">
        <f>(COUNTIF('Eva. classe'!BK117:CN117,1)+COUNTIF('Eva. classe'!BK117:CN117,2))/G102</f>
        <v>0</v>
      </c>
      <c r="G102" s="80">
        <f>'Liste des élèves'!G43-COUNTIF('Eva. classe'!BK102:CN102,"abs")</f>
        <v>2</v>
      </c>
      <c r="H102" s="1"/>
      <c r="I102" s="5" t="str">
        <f>+'Eva. classe'!B117</f>
        <v>Connaître le rôle des personnages clés et des groupes sociaux.</v>
      </c>
      <c r="J102" s="1"/>
      <c r="K102" s="1"/>
      <c r="L102" s="1"/>
      <c r="M102" s="1"/>
      <c r="N102" s="1"/>
      <c r="O102" s="1"/>
      <c r="P102" s="1"/>
      <c r="Q102" s="1"/>
      <c r="R102" s="1"/>
      <c r="S102" s="1"/>
      <c r="T102" s="1"/>
      <c r="U102" s="1"/>
      <c r="V102" s="1"/>
      <c r="W102" s="1"/>
      <c r="X102" s="1"/>
      <c r="Y102" s="1"/>
      <c r="Z102" s="1"/>
      <c r="AA102" s="1"/>
      <c r="AB102" s="1"/>
    </row>
    <row r="103" spans="1:28" ht="14.25" x14ac:dyDescent="0.2">
      <c r="A103" s="6">
        <f>'Eva. classe'!A118</f>
        <v>68</v>
      </c>
      <c r="B103" s="388">
        <f>(COUNTIF('Eva. classe'!C118:AF118,1)+COUNTIF('Eva. classe'!C118:AF118,2))/C103</f>
        <v>0</v>
      </c>
      <c r="C103" s="389">
        <f>'Liste des élèves'!G43-COUNTIF('Eva. classe'!C103:AF103,"abs")</f>
        <v>2</v>
      </c>
      <c r="D103" s="388">
        <f>(COUNTIF('Eva. classe'!AG118:BJ118,1)+COUNTIF('Eva. classe'!AG118:BJ118,2))/E103</f>
        <v>0</v>
      </c>
      <c r="E103" s="389">
        <f>'Liste des élèves'!G43-COUNTIF('Eva. classe'!AG103:BJ103,"abs")</f>
        <v>2</v>
      </c>
      <c r="F103" s="388">
        <f>(COUNTIF('Eva. classe'!BK118:CN118,1)+COUNTIF('Eva. classe'!BK118:CN118,2))/G103</f>
        <v>0</v>
      </c>
      <c r="G103" s="80">
        <f>'Liste des élèves'!G43-COUNTIF('Eva. classe'!BK103:CN103,"abs")</f>
        <v>2</v>
      </c>
      <c r="H103" s="1"/>
      <c r="I103" s="5" t="str">
        <f>+'Eva. classe'!B118</f>
        <v>Connaître le vocabulaire historique.</v>
      </c>
      <c r="J103" s="1"/>
      <c r="K103" s="1"/>
      <c r="L103" s="1"/>
      <c r="M103" s="1"/>
      <c r="N103" s="1"/>
      <c r="O103" s="1"/>
      <c r="P103" s="1"/>
      <c r="Q103" s="1"/>
      <c r="R103" s="1"/>
      <c r="S103" s="1"/>
      <c r="T103" s="1"/>
      <c r="U103" s="1"/>
      <c r="V103" s="1"/>
      <c r="W103" s="1"/>
      <c r="X103" s="1"/>
      <c r="Y103" s="1"/>
      <c r="Z103" s="1"/>
      <c r="AA103" s="1"/>
      <c r="AB103" s="1"/>
    </row>
    <row r="104" spans="1:28" ht="14.25" x14ac:dyDescent="0.2">
      <c r="A104" s="6">
        <f>'Eva. classe'!A119</f>
        <v>69</v>
      </c>
      <c r="B104" s="388">
        <f>(COUNTIF('Eva. classe'!C119:AF119,1)+COUNTIF('Eva. classe'!C119:AF119,2))/C104</f>
        <v>0</v>
      </c>
      <c r="C104" s="389">
        <f>'Liste des élèves'!G43-COUNTIF('Eva. classe'!C111:AF111,"abs")</f>
        <v>2</v>
      </c>
      <c r="D104" s="388">
        <f>(COUNTIF('Eva. classe'!AG119:BJ119,1)+COUNTIF('Eva. classe'!AG119:BJ119,2))/E104</f>
        <v>0</v>
      </c>
      <c r="E104" s="389">
        <f>'Liste des élèves'!G43-COUNTIF('Eva. classe'!AG111:BJ111,"abs")</f>
        <v>2</v>
      </c>
      <c r="F104" s="388">
        <f>(COUNTIF('Eva. classe'!BK119:CN119,1)+COUNTIF('Eva. classe'!BK119:CN119,2))/G104</f>
        <v>0</v>
      </c>
      <c r="G104" s="80">
        <f>'Liste des élèves'!G43-COUNTIF('Eva. classe'!BK111:CN111,"abs")</f>
        <v>2</v>
      </c>
      <c r="H104" s="1"/>
      <c r="I104" s="5" t="str">
        <f>+'Eva. classe'!B119</f>
        <v>Rédiger une synthèse des informations de la leçon.</v>
      </c>
      <c r="J104" s="1"/>
      <c r="K104" s="1"/>
      <c r="L104" s="1"/>
      <c r="M104" s="1"/>
      <c r="N104" s="1"/>
      <c r="O104" s="1"/>
      <c r="P104" s="1"/>
      <c r="Q104" s="1"/>
      <c r="R104" s="1"/>
      <c r="S104" s="1"/>
      <c r="T104" s="1"/>
      <c r="U104" s="1"/>
      <c r="V104" s="1"/>
      <c r="W104" s="1"/>
      <c r="X104" s="1"/>
      <c r="Y104" s="1"/>
      <c r="Z104" s="1"/>
      <c r="AA104" s="1"/>
      <c r="AB104" s="1"/>
    </row>
    <row r="105" spans="1:28" ht="14.25" x14ac:dyDescent="0.2">
      <c r="A105" s="6"/>
      <c r="G105" s="80"/>
      <c r="H105" s="1"/>
      <c r="I105" s="86" t="str">
        <f>'Eva. classe'!B120</f>
        <v>2. GÉOGRAPHIE</v>
      </c>
      <c r="J105" s="1"/>
      <c r="K105" s="1"/>
      <c r="L105" s="1"/>
      <c r="M105" s="1"/>
      <c r="N105" s="1"/>
      <c r="O105" s="1"/>
      <c r="P105" s="1"/>
      <c r="Q105" s="1"/>
      <c r="R105" s="1"/>
      <c r="S105" s="1"/>
      <c r="T105" s="1"/>
      <c r="U105" s="1"/>
      <c r="V105" s="1"/>
      <c r="W105" s="1"/>
      <c r="X105" s="1"/>
      <c r="Y105" s="1"/>
      <c r="Z105" s="1"/>
      <c r="AA105" s="1"/>
      <c r="AB105" s="1"/>
    </row>
    <row r="106" spans="1:28" ht="14.25" x14ac:dyDescent="0.2">
      <c r="A106" s="6">
        <f>'Eva. classe'!A121</f>
        <v>70</v>
      </c>
      <c r="B106" s="388">
        <f>(COUNTIF('Eva. classe'!C121:AF121,1)+COUNTIF('Eva. classe'!C121:AF121,2))/C106</f>
        <v>0</v>
      </c>
      <c r="C106" s="389">
        <f>'Liste des élèves'!G43-COUNTIF('Eva. classe'!C108:AF108,"abs")</f>
        <v>2</v>
      </c>
      <c r="D106" s="388">
        <f>(COUNTIF('Eva. classe'!AG121:BJ121,1)+COUNTIF('Eva. classe'!AG121:BJ121,2))/E106</f>
        <v>0</v>
      </c>
      <c r="E106" s="389">
        <f>'Liste des élèves'!G43-COUNTIF('Eva. classe'!AG108:BJ108,"abs")</f>
        <v>2</v>
      </c>
      <c r="F106" s="388">
        <f>(COUNTIF('Eva. classe'!BK121:CN121,1)+COUNTIF('Eva. classe'!BK121:CN121,2))/G106</f>
        <v>0</v>
      </c>
      <c r="G106" s="80">
        <f>'Liste des élèves'!G43-COUNTIF('Eva. classe'!BK108:CN108,"abs")</f>
        <v>2</v>
      </c>
      <c r="H106" s="1"/>
      <c r="I106" s="5" t="str">
        <f>+'Eva. classe'!B121</f>
        <v>Lire et comprendre des documents géographiques simples.</v>
      </c>
      <c r="J106" s="1"/>
      <c r="K106" s="1"/>
      <c r="L106" s="1"/>
      <c r="M106" s="1"/>
      <c r="N106" s="1"/>
      <c r="O106" s="1"/>
      <c r="P106" s="1"/>
      <c r="Q106" s="1"/>
      <c r="R106" s="1"/>
      <c r="S106" s="1"/>
      <c r="T106" s="1"/>
      <c r="U106" s="1"/>
      <c r="V106" s="1"/>
      <c r="W106" s="1"/>
      <c r="X106" s="1"/>
      <c r="Y106" s="1"/>
      <c r="Z106" s="1"/>
      <c r="AA106" s="1"/>
      <c r="AB106" s="1"/>
    </row>
    <row r="107" spans="1:28" ht="14.25" x14ac:dyDescent="0.2">
      <c r="A107" s="6">
        <f>'Eva. classe'!A122</f>
        <v>71</v>
      </c>
      <c r="B107" s="388">
        <f>(COUNTIF('Eva. classe'!C122:AF122,1)+COUNTIF('Eva. classe'!C122:AF122,2))/C107</f>
        <v>0</v>
      </c>
      <c r="C107" s="389">
        <f>'Liste des élèves'!G43-COUNTIF('Eva. classe'!C109:AF109,"abs")</f>
        <v>2</v>
      </c>
      <c r="D107" s="388">
        <f>(COUNTIF('Eva. classe'!AG122:BJ122,1)+COUNTIF('Eva. classe'!AG122:BJ122,2))/E107</f>
        <v>0</v>
      </c>
      <c r="E107" s="389">
        <f>'Liste des élèves'!G43-COUNTIF('Eva. classe'!AG109:BJ109,"abs")</f>
        <v>2</v>
      </c>
      <c r="F107" s="388">
        <f>(COUNTIF('Eva. classe'!BK122:CN122,1)+COUNTIF('Eva. classe'!BK122:CN122,2))/G107</f>
        <v>0</v>
      </c>
      <c r="G107" s="80">
        <f>'Liste des élèves'!G43-COUNTIF('Eva. classe'!BK109:CN109,"abs")</f>
        <v>2</v>
      </c>
      <c r="H107" s="1"/>
      <c r="I107" s="5" t="str">
        <f>+'Eva. classe'!B122</f>
        <v xml:space="preserve">Connaître les principaux caractères géographiques, physiques et humains </v>
      </c>
      <c r="J107" s="1"/>
      <c r="K107" s="1"/>
      <c r="L107" s="1"/>
      <c r="M107" s="1"/>
      <c r="N107" s="1"/>
      <c r="O107" s="1"/>
      <c r="P107" s="1"/>
      <c r="Q107" s="1"/>
      <c r="R107" s="1"/>
      <c r="S107" s="1"/>
      <c r="T107" s="1"/>
      <c r="U107" s="1"/>
      <c r="V107" s="1"/>
      <c r="W107" s="1"/>
      <c r="X107" s="1"/>
      <c r="Y107" s="1"/>
      <c r="Z107" s="1"/>
      <c r="AA107" s="1"/>
      <c r="AB107" s="1"/>
    </row>
    <row r="108" spans="1:28" ht="14.25" x14ac:dyDescent="0.2">
      <c r="A108" s="6">
        <f>'Eva. classe'!A123</f>
        <v>72</v>
      </c>
      <c r="B108" s="388">
        <f>(COUNTIF('Eva. classe'!C123:AF123,1)+COUNTIF('Eva. classe'!C123:AF123,2))/C108</f>
        <v>0</v>
      </c>
      <c r="C108" s="389">
        <f>'Liste des élèves'!G43-COUNTIF('Eva. classe'!C77:AF77,"abs")</f>
        <v>2</v>
      </c>
      <c r="D108" s="388">
        <f>(COUNTIF('Eva. classe'!AG123:BJ123,1)+COUNTIF('Eva. classe'!AG123:BJ123,2))/E108</f>
        <v>0</v>
      </c>
      <c r="E108" s="389">
        <f>'Liste des élèves'!G43-COUNTIF('Eva. classe'!AG77:BJ77,"abs")</f>
        <v>2</v>
      </c>
      <c r="F108" s="388">
        <f>(COUNTIF('Eva. classe'!BK123:CN123,1)+COUNTIF('Eva. classe'!BK123:CN123,2))/G108</f>
        <v>0</v>
      </c>
      <c r="G108" s="80">
        <f>'Liste des élèves'!G43-COUNTIF('Eva. classe'!BK77:CN77,"abs")</f>
        <v>2</v>
      </c>
      <c r="H108" s="1"/>
      <c r="I108" s="5" t="str">
        <f>+'Eva. classe'!B123</f>
        <v>Lire et réaliser un croquis spatial simple, une carte</v>
      </c>
      <c r="J108" s="1"/>
      <c r="K108" s="1"/>
      <c r="L108" s="1"/>
      <c r="M108" s="1"/>
      <c r="N108" s="1"/>
      <c r="O108" s="1"/>
      <c r="P108" s="1"/>
      <c r="Q108" s="1"/>
      <c r="R108" s="1"/>
      <c r="S108" s="1"/>
      <c r="T108" s="1"/>
      <c r="U108" s="1"/>
      <c r="V108" s="1"/>
      <c r="W108" s="1"/>
      <c r="X108" s="1"/>
      <c r="Y108" s="1"/>
      <c r="Z108" s="1"/>
      <c r="AA108" s="1"/>
      <c r="AB108" s="1"/>
    </row>
    <row r="109" spans="1:28" ht="14.25" x14ac:dyDescent="0.2">
      <c r="A109" s="6">
        <f>'Eva. classe'!A124</f>
        <v>73</v>
      </c>
      <c r="B109" s="388">
        <f>(COUNTIF('Eva. classe'!C124:AF124,1)+COUNTIF('Eva. classe'!C124:AF124,2))/C109</f>
        <v>0</v>
      </c>
      <c r="C109" s="389">
        <f>'Liste des élèves'!G43-COUNTIF('Eva. classe'!C78:AF78,"abs")</f>
        <v>2</v>
      </c>
      <c r="D109" s="388">
        <f>(COUNTIF('Eva. classe'!AG124:BJ124,1)+COUNTIF('Eva. classe'!AG124:BJ124,2))/E109</f>
        <v>0</v>
      </c>
      <c r="E109" s="389">
        <f>'Liste des élèves'!G43-COUNTIF('Eva. classe'!AG78:BJ78,"abs")</f>
        <v>2</v>
      </c>
      <c r="F109" s="388">
        <f>(COUNTIF('Eva. classe'!BK124:CN124,1)+COUNTIF('Eva. classe'!BK124:CN124,2))/G109</f>
        <v>0</v>
      </c>
      <c r="G109" s="80">
        <f>'Liste des élèves'!G43-COUNTIF('Eva. classe'!BK78:CN78,"abs")</f>
        <v>2</v>
      </c>
      <c r="H109" s="1"/>
      <c r="I109" s="5" t="str">
        <f>+'Eva. classe'!B124</f>
        <v>Comprendre une ou deux questions liées au développement durable</v>
      </c>
      <c r="J109" s="1"/>
      <c r="K109" s="1"/>
      <c r="L109" s="1"/>
      <c r="M109" s="1"/>
      <c r="N109" s="1"/>
      <c r="O109" s="1"/>
      <c r="P109" s="1"/>
      <c r="Q109" s="1"/>
      <c r="R109" s="1"/>
      <c r="S109" s="1"/>
      <c r="T109" s="1"/>
      <c r="U109" s="1"/>
      <c r="V109" s="1"/>
      <c r="W109" s="1"/>
      <c r="X109" s="1"/>
      <c r="Y109" s="1"/>
      <c r="Z109" s="1"/>
      <c r="AA109" s="1"/>
      <c r="AB109" s="1"/>
    </row>
    <row r="110" spans="1:28" ht="14.25" x14ac:dyDescent="0.2">
      <c r="A110" s="6">
        <f>'Eva. classe'!A125</f>
        <v>74</v>
      </c>
      <c r="B110" s="388">
        <f>(COUNTIF('Eva. classe'!C125:AF125,1)+COUNTIF('Eva. classe'!C125:AF125,2))/C110</f>
        <v>0</v>
      </c>
      <c r="C110" s="389">
        <f>'Liste des élèves'!G43-COUNTIF('Eva. classe'!C79:AF79,"abs")</f>
        <v>2</v>
      </c>
      <c r="D110" s="388">
        <f>(COUNTIF('Eva. classe'!AG125:BJ125,1)+COUNTIF('Eva. classe'!AG125:BJ125,2))/E110</f>
        <v>0</v>
      </c>
      <c r="E110" s="389">
        <f>'Liste des élèves'!G43-COUNTIF('Eva. classe'!AG79:BJ79,"abs")</f>
        <v>2</v>
      </c>
      <c r="F110" s="388">
        <f>(COUNTIF('Eva. classe'!BK125:CN125,1)+COUNTIF('Eva. classe'!BK125:CN125,2))/G110</f>
        <v>0</v>
      </c>
      <c r="G110" s="80">
        <f>'Liste des élèves'!G43-COUNTIF('Eva. classe'!BK79:CN79,"abs")</f>
        <v>2</v>
      </c>
      <c r="H110" s="1"/>
      <c r="I110" s="5" t="str">
        <f>+'Eva. classe'!B125</f>
        <v>Connaître le vocabulaire géographique.</v>
      </c>
      <c r="J110" s="1"/>
      <c r="K110" s="1"/>
      <c r="L110" s="1"/>
      <c r="M110" s="1"/>
      <c r="N110" s="1"/>
      <c r="O110" s="1"/>
      <c r="P110" s="1"/>
      <c r="Q110" s="1"/>
      <c r="R110" s="1"/>
      <c r="S110" s="1"/>
      <c r="T110" s="1"/>
      <c r="U110" s="1"/>
      <c r="V110" s="1"/>
      <c r="W110" s="1"/>
      <c r="X110" s="1"/>
      <c r="Y110" s="1"/>
      <c r="Z110" s="1"/>
      <c r="AA110" s="1"/>
      <c r="AB110" s="1"/>
    </row>
    <row r="111" spans="1:28" ht="14.25" x14ac:dyDescent="0.2">
      <c r="A111" s="6">
        <f>'Eva. classe'!A126</f>
        <v>75</v>
      </c>
      <c r="B111" s="388">
        <f>(COUNTIF('Eva. classe'!C126:AF126,1)+COUNTIF('Eva. classe'!C126:AF126,2))/C111</f>
        <v>0</v>
      </c>
      <c r="C111" s="389">
        <f>'Liste des élèves'!G43-COUNTIF('Eva. classe'!C96:AF96,"abs")</f>
        <v>2</v>
      </c>
      <c r="D111" s="388">
        <f>(COUNTIF('Eva. classe'!AG126:BJ126,1)+COUNTIF('Eva. classe'!AG126:BJ126,2))/E111</f>
        <v>0</v>
      </c>
      <c r="E111" s="389">
        <f>'Liste des élèves'!G43-COUNTIF('Eva. classe'!AG96:BJ96,"abs")</f>
        <v>2</v>
      </c>
      <c r="F111" s="388">
        <f>(COUNTIF('Eva. classe'!BK126:CN126,1)+COUNTIF('Eva. classe'!BK126:CN126,2))/G111</f>
        <v>0</v>
      </c>
      <c r="G111" s="80">
        <f>'Liste des élèves'!G43-COUNTIF('Eva. classe'!BK96:CN96,"abs")</f>
        <v>2</v>
      </c>
      <c r="H111" s="1"/>
      <c r="I111" s="5" t="str">
        <f>+'Eva. classe'!B126</f>
        <v>Présenter par écrit quelques informations clés de la leçon.</v>
      </c>
      <c r="J111" s="1"/>
      <c r="K111" s="1"/>
      <c r="L111" s="1"/>
      <c r="M111" s="1"/>
      <c r="N111" s="1"/>
      <c r="O111" s="1"/>
      <c r="P111" s="1"/>
      <c r="Q111" s="1"/>
      <c r="R111" s="1"/>
      <c r="S111" s="1"/>
      <c r="T111" s="1"/>
      <c r="U111" s="1"/>
      <c r="V111" s="1"/>
      <c r="W111" s="1"/>
      <c r="X111" s="1"/>
      <c r="Y111" s="1"/>
      <c r="Z111" s="1"/>
      <c r="AA111" s="1"/>
      <c r="AB111" s="1"/>
    </row>
    <row r="112" spans="1:28" ht="14.25" x14ac:dyDescent="0.2">
      <c r="A112" s="658" t="str">
        <f>'Eva. classe'!B127</f>
        <v xml:space="preserve">►ENSEIGNEMENT MORAL ET CIVIQUE </v>
      </c>
      <c r="B112" s="658"/>
      <c r="C112" s="658"/>
      <c r="D112" s="658"/>
      <c r="E112" s="658"/>
      <c r="F112" s="658"/>
      <c r="G112" s="658"/>
      <c r="H112" s="658"/>
      <c r="I112" s="658"/>
      <c r="J112" s="658"/>
      <c r="K112" s="658"/>
      <c r="L112" s="658"/>
      <c r="M112" s="658"/>
      <c r="N112" s="658"/>
      <c r="O112" s="658"/>
      <c r="P112" s="658"/>
      <c r="Q112" s="658"/>
      <c r="R112" s="658"/>
      <c r="S112" s="658"/>
      <c r="T112" s="658"/>
      <c r="U112" s="658"/>
      <c r="V112" s="658"/>
      <c r="W112" s="658"/>
      <c r="X112" s="658"/>
      <c r="Y112" s="658"/>
      <c r="Z112" s="658"/>
      <c r="AA112" s="1"/>
      <c r="AB112" s="1"/>
    </row>
    <row r="113" spans="1:28" ht="14.25" x14ac:dyDescent="0.2">
      <c r="A113" s="6">
        <f>'Eva. classe'!A128</f>
        <v>76</v>
      </c>
      <c r="B113" s="388">
        <f>(COUNTIF('Eva. classe'!C128:AF128,1)+COUNTIF('Eva. classe'!C128:AF128,2))/C113</f>
        <v>0</v>
      </c>
      <c r="C113" s="389">
        <f>'Liste des élèves'!G43-COUNTIF('Eva. classe'!C96:AF96,"abs")</f>
        <v>2</v>
      </c>
      <c r="D113" s="388">
        <f>(COUNTIF('Eva. classe'!AG128:BJ128,1)+COUNTIF('Eva. classe'!AG128:BJ128,2))/E113</f>
        <v>0</v>
      </c>
      <c r="E113" s="389">
        <f>'Liste des élèves'!G43-COUNTIF('Eva. classe'!AG96:BJ96,"abs")</f>
        <v>2</v>
      </c>
      <c r="F113" s="388">
        <f>(COUNTIF('Eva. classe'!BK128:CN128,1)+COUNTIF('Eva. classe'!BK128:CN128,2))/G113</f>
        <v>0</v>
      </c>
      <c r="G113" s="80">
        <f>'Liste des élèves'!G43-COUNTIF('Eva. classe'!BK96:CN96,"abs")</f>
        <v>2</v>
      </c>
      <c r="H113" s="1"/>
      <c r="I113" s="5" t="str">
        <f>+'Eva. classe'!B128</f>
        <v>Connaître et comprendre les principes et fondements de la vie civique et sociale.</v>
      </c>
      <c r="J113" s="1"/>
      <c r="K113" s="1"/>
      <c r="L113" s="1"/>
      <c r="M113" s="1"/>
      <c r="N113" s="1"/>
      <c r="O113" s="1"/>
      <c r="P113" s="1"/>
      <c r="Q113" s="1"/>
      <c r="R113" s="1"/>
      <c r="S113" s="1"/>
      <c r="T113" s="1"/>
      <c r="U113" s="1"/>
      <c r="V113" s="1"/>
      <c r="W113" s="1"/>
      <c r="X113" s="1"/>
      <c r="Y113" s="1"/>
      <c r="Z113" s="1"/>
      <c r="AA113" s="1"/>
      <c r="AB113" s="1"/>
    </row>
    <row r="114" spans="1:28" ht="14.25" x14ac:dyDescent="0.2">
      <c r="A114" s="6">
        <f>'Eva. classe'!A129</f>
        <v>77</v>
      </c>
      <c r="B114" s="388">
        <f>(COUNTIF('Eva. classe'!C129:AF129,1)+COUNTIF('Eva. classe'!C129:AF129,2))/C114</f>
        <v>0</v>
      </c>
      <c r="C114" s="389">
        <f>'Liste des élèves'!G43-COUNTIF('Eva. classe'!C97:AF97,"abs")</f>
        <v>2</v>
      </c>
      <c r="D114" s="388">
        <f>(COUNTIF('Eva. classe'!AG129:BJ129,1)+COUNTIF('Eva. classe'!AG129:BJ129,2))/E114</f>
        <v>0</v>
      </c>
      <c r="E114" s="389">
        <f>'Liste des élèves'!G43-COUNTIF('Eva. classe'!AG97:BJ97,"abs")</f>
        <v>2</v>
      </c>
      <c r="F114" s="388">
        <f>(COUNTIF('Eva. classe'!BK129:CN129,1)+COUNTIF('Eva. classe'!BK129:CN129,2))/G114</f>
        <v>0</v>
      </c>
      <c r="G114" s="80">
        <f>'Liste des élèves'!G43-COUNTIF('Eva. classe'!BK97:CN97,"abs")</f>
        <v>2</v>
      </c>
      <c r="H114" s="1"/>
      <c r="I114" s="5" t="str">
        <f>+'Eva. classe'!B129</f>
        <v>Développer l'estime de soi, le respect de l'intégrité des personnes, y compris la sienne (politesse et civilité, vie collective, sécurité, premiers secours, sécurité routière, internet...).</v>
      </c>
      <c r="J114" s="1"/>
      <c r="K114" s="1"/>
      <c r="L114" s="1"/>
      <c r="M114" s="1"/>
      <c r="N114" s="1"/>
      <c r="O114" s="1"/>
      <c r="P114" s="1"/>
      <c r="Q114" s="1"/>
      <c r="R114" s="1"/>
      <c r="S114" s="1"/>
      <c r="T114" s="1"/>
      <c r="U114" s="1"/>
      <c r="V114" s="1"/>
      <c r="W114" s="1"/>
      <c r="X114" s="1"/>
      <c r="Y114" s="1"/>
      <c r="Z114" s="1"/>
      <c r="AA114" s="1"/>
      <c r="AB114" s="1"/>
    </row>
    <row r="115" spans="1:28" ht="14.25" x14ac:dyDescent="0.2">
      <c r="A115" s="665" t="str">
        <f>'Eva. classe'!B130</f>
        <v>► ENSEIGNEMENTS ARTISTIQUES</v>
      </c>
      <c r="B115" s="665"/>
      <c r="C115" s="665"/>
      <c r="D115" s="665"/>
      <c r="E115" s="665"/>
      <c r="F115" s="665"/>
      <c r="G115" s="665"/>
      <c r="H115" s="665"/>
      <c r="I115" s="665"/>
      <c r="J115" s="665"/>
      <c r="K115" s="665"/>
      <c r="L115" s="665"/>
      <c r="M115" s="665"/>
      <c r="N115" s="665"/>
      <c r="O115" s="665"/>
      <c r="P115" s="665"/>
      <c r="Q115" s="665"/>
      <c r="R115" s="665"/>
      <c r="S115" s="665"/>
      <c r="T115" s="665"/>
      <c r="U115" s="665"/>
      <c r="V115" s="665"/>
      <c r="W115" s="665"/>
      <c r="X115" s="665"/>
      <c r="Y115" s="665"/>
      <c r="Z115" s="665"/>
      <c r="AA115" s="1"/>
      <c r="AB115" s="1"/>
    </row>
    <row r="116" spans="1:28" ht="14.25" x14ac:dyDescent="0.2">
      <c r="A116" s="6"/>
      <c r="G116" s="80"/>
      <c r="H116" s="1"/>
      <c r="I116" s="87" t="str">
        <f>'Eva. classe'!B131</f>
        <v>1. ARTS PLASTIQUES ET VISUELS</v>
      </c>
      <c r="J116" s="1"/>
      <c r="K116" s="1"/>
      <c r="L116" s="1"/>
      <c r="M116" s="1"/>
      <c r="N116" s="88"/>
      <c r="O116" s="88"/>
      <c r="P116" s="88"/>
      <c r="Q116" s="88"/>
      <c r="R116" s="88"/>
      <c r="S116" s="88"/>
      <c r="T116" s="88"/>
      <c r="U116" s="88"/>
      <c r="V116" s="88"/>
      <c r="W116" s="88"/>
      <c r="X116" s="88"/>
      <c r="Y116" s="88"/>
      <c r="Z116" s="88"/>
      <c r="AA116" s="1"/>
      <c r="AB116" s="1"/>
    </row>
    <row r="117" spans="1:28" ht="14.25" x14ac:dyDescent="0.2">
      <c r="A117" s="6">
        <f>'Eva. classe'!A132</f>
        <v>78</v>
      </c>
      <c r="B117" s="388">
        <f>(COUNTIF('Eva. classe'!C132:AF132,1)+COUNTIF('Eva. classe'!C132:AF132,2))/C117</f>
        <v>0</v>
      </c>
      <c r="C117" s="389">
        <f>'Liste des élèves'!G43-COUNTIF('Eva. classe'!C98:AF98,"abs")</f>
        <v>2</v>
      </c>
      <c r="D117" s="388">
        <f>(COUNTIF('Eva. classe'!AG132:BJ132,1)+COUNTIF('Eva. classe'!AG132:BJ132,2))/E117</f>
        <v>0</v>
      </c>
      <c r="E117" s="389">
        <f>'Liste des élèves'!G43-COUNTIF('Eva. classe'!AG98:BJ98,"abs")</f>
        <v>2</v>
      </c>
      <c r="F117" s="388">
        <f>(COUNTIF('Eva. classe'!BK132:CN132,1)+COUNTIF('Eva. classe'!BK132:CN132,2))/G117</f>
        <v>0</v>
      </c>
      <c r="G117" s="80">
        <f>'Liste des élèves'!G43-COUNTIF('Eva. classe'!BK98:CN98,"abs")</f>
        <v>2</v>
      </c>
      <c r="H117" s="1"/>
      <c r="I117" s="5" t="str">
        <f>+'Eva. classe'!B132</f>
        <v>Connaître quelques techniques d'arts plastiques.</v>
      </c>
      <c r="J117" s="1"/>
      <c r="K117" s="1"/>
      <c r="L117" s="1"/>
      <c r="M117" s="1"/>
      <c r="N117" s="1"/>
      <c r="O117" s="1"/>
      <c r="P117" s="1"/>
      <c r="Q117" s="1"/>
      <c r="R117" s="1"/>
      <c r="S117" s="1"/>
      <c r="T117" s="1"/>
      <c r="U117" s="1"/>
      <c r="V117" s="1"/>
      <c r="W117" s="1"/>
      <c r="X117" s="1"/>
      <c r="Y117" s="1"/>
      <c r="Z117" s="1"/>
      <c r="AA117" s="1"/>
      <c r="AB117" s="1"/>
    </row>
    <row r="118" spans="1:28" ht="14.25" x14ac:dyDescent="0.2">
      <c r="A118" s="6">
        <f>'Eva. classe'!A133</f>
        <v>79</v>
      </c>
      <c r="B118" s="388">
        <f>(COUNTIF('Eva. classe'!C133:AF133,1)+COUNTIF('Eva. classe'!C133:AF133,2))/C118</f>
        <v>0</v>
      </c>
      <c r="C118" s="389">
        <f>'Liste des élèves'!G43-COUNTIF('Eva. classe'!C99:AF99,"abs")</f>
        <v>2</v>
      </c>
      <c r="D118" s="388">
        <f>(COUNTIF('Eva. classe'!AG133:BJ133,1)+COUNTIF('Eva. classe'!AG133:BJ133,2))/E118</f>
        <v>0</v>
      </c>
      <c r="E118" s="389">
        <f>'Liste des élèves'!G43-COUNTIF('Eva. classe'!AG99:BJ99,"abs")</f>
        <v>2</v>
      </c>
      <c r="F118" s="388">
        <f>(COUNTIF('Eva. classe'!BK133:CN133,1)+COUNTIF('Eva. classe'!BK133:CN133,2))/G118</f>
        <v>0</v>
      </c>
      <c r="G118" s="80">
        <f>'Liste des élèves'!G43-COUNTIF('Eva. classe'!BK99:CN99,"abs")</f>
        <v>2</v>
      </c>
      <c r="H118" s="1"/>
      <c r="I118" s="5" t="str">
        <f>+'Eva. classe'!B133</f>
        <v>Être capable de réaliser une œuvre visuelle pour s'exprimer et créer en faisant des choix de matériaux et de procédés.</v>
      </c>
      <c r="J118" s="1"/>
      <c r="K118" s="1"/>
      <c r="L118" s="1"/>
      <c r="M118" s="1"/>
      <c r="N118" s="1"/>
      <c r="O118" s="1"/>
      <c r="P118" s="1"/>
      <c r="Q118" s="1"/>
      <c r="R118" s="1"/>
      <c r="S118" s="1"/>
      <c r="T118" s="1"/>
      <c r="U118" s="1"/>
      <c r="V118" s="1"/>
      <c r="W118" s="1"/>
      <c r="X118" s="1"/>
      <c r="Y118" s="1"/>
      <c r="Z118" s="1"/>
      <c r="AA118" s="1"/>
      <c r="AB118" s="1"/>
    </row>
    <row r="119" spans="1:28" ht="14.25" x14ac:dyDescent="0.2">
      <c r="A119" s="6">
        <f>'Eva. classe'!A134</f>
        <v>80</v>
      </c>
      <c r="B119" s="388">
        <f>(COUNTIF('Eva. classe'!C134:AF134,1)+COUNTIF('Eva. classe'!C134:AF134,2))/C119</f>
        <v>0</v>
      </c>
      <c r="C119" s="389">
        <f>'Liste des élèves'!G43-COUNTIF('Eva. classe'!C102:AF102,"abs")</f>
        <v>2</v>
      </c>
      <c r="D119" s="388">
        <f>(COUNTIF('Eva. classe'!AG134:BJ134,1)+COUNTIF('Eva. classe'!AG134:BJ134,2))/E119</f>
        <v>0</v>
      </c>
      <c r="E119" s="389">
        <f>'Liste des élèves'!G43-COUNTIF('Eva. classe'!AG102:BJ102,"abs")</f>
        <v>2</v>
      </c>
      <c r="F119" s="388">
        <f>(COUNTIF('Eva. classe'!BK134:CN134,1)+COUNTIF('Eva. classe'!BK134:CN134,2))/G119</f>
        <v>0</v>
      </c>
      <c r="G119" s="80">
        <f>'Liste des élèves'!G43-COUNTIF('Eva. classe'!BK102:CN102,"abs")</f>
        <v>2</v>
      </c>
      <c r="H119" s="1"/>
      <c r="I119" s="5" t="str">
        <f>+'Eva. classe'!B134</f>
        <v>Observer et décrire une œuvre plastique.</v>
      </c>
      <c r="J119" s="1"/>
      <c r="K119" s="1"/>
      <c r="L119" s="1"/>
      <c r="M119" s="1"/>
      <c r="N119" s="1"/>
      <c r="O119" s="1"/>
      <c r="P119" s="1"/>
      <c r="Q119" s="1"/>
      <c r="R119" s="1"/>
      <c r="S119" s="1"/>
      <c r="T119" s="1"/>
      <c r="U119" s="1"/>
      <c r="V119" s="1"/>
      <c r="W119" s="1"/>
      <c r="X119" s="1"/>
      <c r="Y119" s="1"/>
      <c r="Z119" s="1"/>
      <c r="AA119" s="1"/>
      <c r="AB119" s="1"/>
    </row>
    <row r="120" spans="1:28" ht="14.25" x14ac:dyDescent="0.2">
      <c r="A120" s="6"/>
      <c r="G120" s="80"/>
      <c r="H120" s="1"/>
      <c r="I120" s="87" t="str">
        <f>'Eva. classe'!B135</f>
        <v>2. ÉDUCATION MUSICALE</v>
      </c>
      <c r="J120" s="1"/>
      <c r="K120" s="1"/>
      <c r="L120" s="1"/>
      <c r="M120" s="1"/>
      <c r="N120" s="1"/>
      <c r="O120" s="1"/>
      <c r="P120" s="1"/>
      <c r="Q120" s="1"/>
      <c r="R120" s="1"/>
      <c r="S120" s="1"/>
      <c r="T120" s="1"/>
      <c r="U120" s="1"/>
      <c r="V120" s="1"/>
      <c r="W120" s="1"/>
      <c r="X120" s="1"/>
      <c r="Y120" s="1"/>
      <c r="Z120" s="1"/>
      <c r="AA120" s="1"/>
      <c r="AB120" s="1"/>
    </row>
    <row r="121" spans="1:28" ht="14.25" x14ac:dyDescent="0.2">
      <c r="A121" s="6">
        <f>'Eva. classe'!A136</f>
        <v>81</v>
      </c>
      <c r="B121" s="388">
        <f>(COUNTIF('Eva. classe'!C136:AF136,1)+COUNTIF('Eva. classe'!C136:AF136,2))/C121</f>
        <v>0</v>
      </c>
      <c r="C121" s="389">
        <f>'Liste des élèves'!G43-COUNTIF('Eva. classe'!C103:AF103,"abs")</f>
        <v>2</v>
      </c>
      <c r="D121" s="388">
        <f>(COUNTIF('Eva. classe'!AG136:BJ136,1)+COUNTIF('Eva. classe'!AG136:BJ136,2))/E121</f>
        <v>0</v>
      </c>
      <c r="E121" s="389">
        <f>'Liste des élèves'!G43-COUNTIF('Eva. classe'!AG103:BJ103,"abs")</f>
        <v>2</v>
      </c>
      <c r="F121" s="388">
        <f>(COUNTIF('Eva. classe'!BK136:CN136,1)+COUNTIF('Eva. classe'!BK136:CN136,2))/G121</f>
        <v>0</v>
      </c>
      <c r="G121" s="80">
        <f>'Liste des élèves'!G43-COUNTIF('Eva. classe'!BK103:CN103,"abs")</f>
        <v>2</v>
      </c>
      <c r="H121" s="1"/>
      <c r="I121" s="5" t="str">
        <f>+'Eva. classe'!B136</f>
        <v>Interpréter de mémoire un répertoire de chansons.</v>
      </c>
      <c r="J121" s="1"/>
      <c r="K121" s="1"/>
      <c r="L121" s="1"/>
      <c r="M121" s="1"/>
      <c r="N121" s="1"/>
      <c r="O121" s="1"/>
      <c r="P121" s="1"/>
      <c r="Q121" s="1"/>
      <c r="R121" s="1"/>
      <c r="S121" s="1"/>
      <c r="T121" s="1"/>
      <c r="U121" s="1"/>
      <c r="V121" s="1"/>
      <c r="W121" s="1"/>
      <c r="X121" s="1"/>
      <c r="Y121" s="1"/>
      <c r="Z121" s="1"/>
      <c r="AA121" s="1"/>
      <c r="AB121" s="1"/>
    </row>
    <row r="122" spans="1:28" ht="14.25" x14ac:dyDescent="0.2">
      <c r="A122" s="6">
        <f>'Eva. classe'!A137</f>
        <v>82</v>
      </c>
      <c r="B122" s="388">
        <f>(COUNTIF('Eva. classe'!C137:AF137,1)+COUNTIF('Eva. classe'!C137:AF137,2))/C122</f>
        <v>0</v>
      </c>
      <c r="C122" s="389">
        <f>'Liste des élèves'!G43-COUNTIF('Eva. classe'!C111:AF111,"abs")</f>
        <v>2</v>
      </c>
      <c r="D122" s="388">
        <f>(COUNTIF('Eva. classe'!AG137:BJ137,1)+COUNTIF('Eva. classe'!AG137:BJ137,2))/E122</f>
        <v>0</v>
      </c>
      <c r="E122" s="389">
        <f>'Liste des élèves'!G43-COUNTIF('Eva. classe'!AG111:BJ111,"abs")</f>
        <v>2</v>
      </c>
      <c r="F122" s="388">
        <f>(COUNTIF('Eva. classe'!BK137:CN137,1)+COUNTIF('Eva. classe'!BK137:CN137,2))/G122</f>
        <v>0</v>
      </c>
      <c r="G122" s="80">
        <f>'Liste des élèves'!G43-COUNTIF('Eva. classe'!BK111:CN111,"abs")</f>
        <v>2</v>
      </c>
      <c r="H122" s="1"/>
      <c r="I122" s="5" t="str">
        <f>+'Eva. classe'!B137</f>
        <v>Tenir sa voix et se placer en formation chorale</v>
      </c>
      <c r="J122" s="1"/>
      <c r="K122" s="1"/>
      <c r="L122" s="1"/>
      <c r="M122" s="1"/>
      <c r="N122" s="1"/>
      <c r="O122" s="1"/>
      <c r="P122" s="1"/>
      <c r="Q122" s="1"/>
      <c r="R122" s="1"/>
      <c r="S122" s="1"/>
      <c r="T122" s="1"/>
      <c r="U122" s="1"/>
      <c r="V122" s="1"/>
      <c r="W122" s="1"/>
      <c r="X122" s="1"/>
      <c r="Y122" s="1"/>
      <c r="Z122" s="1"/>
      <c r="AA122" s="1"/>
      <c r="AB122" s="1"/>
    </row>
    <row r="123" spans="1:28" ht="14.25" x14ac:dyDescent="0.2">
      <c r="A123" s="6">
        <f>'Eva. classe'!A138</f>
        <v>83</v>
      </c>
      <c r="B123" s="388">
        <f>(COUNTIF('Eva. classe'!C138:AF138,1)+COUNTIF('Eva. classe'!C138:AF138,2))/C123</f>
        <v>0</v>
      </c>
      <c r="C123" s="389">
        <f>'Liste des élèves'!G43-COUNTIF('Eva. classe'!C99:AF99,"abs")</f>
        <v>2</v>
      </c>
      <c r="D123" s="388">
        <f>(COUNTIF('Eva. classe'!AG138:BJ138,1)+COUNTIF('Eva. classe'!AG138:BJ138,2))/E123</f>
        <v>0</v>
      </c>
      <c r="E123" s="389">
        <f>'Liste des élèves'!G43-COUNTIF('Eva. classe'!AG99:BJ99,"abs")</f>
        <v>2</v>
      </c>
      <c r="F123" s="388">
        <f>(COUNTIF('Eva. classe'!BK138:CN138,1)+COUNTIF('Eva. classe'!BK138:CN138,2))/G123</f>
        <v>0</v>
      </c>
      <c r="G123" s="80">
        <f>'Liste des élèves'!G43-COUNTIF('Eva. classe'!BK99:CN99,"abs")</f>
        <v>2</v>
      </c>
      <c r="H123" s="1"/>
      <c r="I123" s="5" t="str">
        <f>+'Eva. classe'!B138</f>
        <v>Décrire une œuvre musicale, mobiliser son attention dans une écoute prolongée et y repérer des éléments musicaux (instruments, rythme).</v>
      </c>
      <c r="J123" s="1"/>
      <c r="K123" s="1"/>
      <c r="L123" s="1"/>
      <c r="M123" s="1"/>
      <c r="N123" s="1"/>
      <c r="O123" s="1"/>
      <c r="P123" s="1"/>
      <c r="Q123" s="1"/>
      <c r="R123" s="1"/>
      <c r="S123" s="1"/>
      <c r="T123" s="1"/>
      <c r="U123" s="1"/>
      <c r="V123" s="1"/>
      <c r="W123" s="1"/>
      <c r="X123" s="1"/>
      <c r="Y123" s="1"/>
      <c r="Z123" s="1"/>
      <c r="AA123" s="1"/>
      <c r="AB123" s="1"/>
    </row>
    <row r="124" spans="1:28" ht="14.25" x14ac:dyDescent="0.2">
      <c r="A124" s="6"/>
      <c r="G124" s="80"/>
      <c r="H124" s="1"/>
      <c r="I124" s="87" t="str">
        <f>'Eva. classe'!B139</f>
        <v>3. HISTOIRE DES ARTS</v>
      </c>
      <c r="J124" s="1"/>
      <c r="K124" s="1"/>
      <c r="L124" s="1"/>
      <c r="M124" s="1"/>
      <c r="N124" s="1"/>
      <c r="O124" s="1"/>
      <c r="P124" s="1"/>
      <c r="Q124" s="1"/>
      <c r="R124" s="1"/>
      <c r="S124" s="1"/>
      <c r="T124" s="1"/>
      <c r="U124" s="1"/>
      <c r="V124" s="1"/>
      <c r="W124" s="1"/>
      <c r="X124" s="1"/>
      <c r="Y124" s="1"/>
      <c r="Z124" s="1"/>
      <c r="AA124" s="1"/>
      <c r="AB124" s="1"/>
    </row>
    <row r="125" spans="1:28" ht="14.25" x14ac:dyDescent="0.2">
      <c r="A125" s="6">
        <f>'Eva. classe'!A140</f>
        <v>84</v>
      </c>
      <c r="B125" s="388">
        <f>(COUNTIF('Eva. classe'!C140:AF140,1)+COUNTIF('Eva. classe'!C140:AF140,2))/C125</f>
        <v>0</v>
      </c>
      <c r="C125" s="389">
        <f>'Liste des élèves'!G43-COUNTIF('Eva. classe'!C102:AF102,"abs")</f>
        <v>2</v>
      </c>
      <c r="D125" s="388">
        <f>(COUNTIF('Eva. classe'!AG140:BJ140,1)+COUNTIF('Eva. classe'!AG140:BJ140,2))/E125</f>
        <v>0</v>
      </c>
      <c r="E125" s="389">
        <f>'Liste des élèves'!G43-COUNTIF('Eva. classe'!AG102:BJ102,"abs")</f>
        <v>2</v>
      </c>
      <c r="F125" s="388">
        <f>(COUNTIF('Eva. classe'!BK140:CN140,1)+COUNTIF('Eva. classe'!BK140:CN140,2))/G125</f>
        <v>0</v>
      </c>
      <c r="G125" s="80">
        <f>'Liste des élèves'!G43-COUNTIF('Eva. classe'!BK102:CN102,"abs")</f>
        <v>2</v>
      </c>
      <c r="H125" s="1"/>
      <c r="I125" s="5" t="str">
        <f>+'Eva. classe'!B140</f>
        <v>Reconnaître et nommer certaines œuvres d'artistes, des œuvres de référence du patrimoine musical, les situer historiquement et culturellement.</v>
      </c>
      <c r="J125" s="1"/>
      <c r="K125" s="1"/>
      <c r="L125" s="1"/>
      <c r="M125" s="1"/>
      <c r="N125" s="1"/>
      <c r="O125" s="1"/>
      <c r="P125" s="1"/>
      <c r="Q125" s="1"/>
      <c r="R125" s="1"/>
      <c r="S125" s="1"/>
      <c r="T125" s="1"/>
      <c r="U125" s="1"/>
      <c r="V125" s="1"/>
      <c r="W125" s="1"/>
      <c r="X125" s="1"/>
      <c r="Y125" s="1"/>
      <c r="Z125" s="1"/>
      <c r="AA125" s="1"/>
      <c r="AB125" s="1"/>
    </row>
    <row r="126" spans="1:28" ht="14.25" x14ac:dyDescent="0.2">
      <c r="A126" s="6">
        <f>'Eva. classe'!A141</f>
        <v>85</v>
      </c>
      <c r="B126" s="388">
        <f>(COUNTIF('Eva. classe'!C141:AF141,1)+COUNTIF('Eva. classe'!C141:AF141,2))/C126</f>
        <v>0</v>
      </c>
      <c r="C126" s="389">
        <f>'Liste des élèves'!G43-COUNTIF('Eva. classe'!C103:AF103,"abs")</f>
        <v>2</v>
      </c>
      <c r="D126" s="388">
        <f>(COUNTIF('Eva. classe'!AG141:BJ141,1)+COUNTIF('Eva. classe'!AG141:BJ141,2))/E126</f>
        <v>0</v>
      </c>
      <c r="E126" s="389">
        <f>'Liste des élèves'!G43-COUNTIF('Eva. classe'!AG103:BJ103,"abs")</f>
        <v>2</v>
      </c>
      <c r="F126" s="388">
        <f>(COUNTIF('Eva. classe'!BK141:CN141,1)+COUNTIF('Eva. classe'!BK141:CN141,2))/G126</f>
        <v>0</v>
      </c>
      <c r="G126" s="80">
        <f>'Liste des élèves'!G43-COUNTIF('Eva. classe'!BK103:CN103,"abs")</f>
        <v>2</v>
      </c>
      <c r="H126" s="1"/>
      <c r="I126" s="5" t="str">
        <f>+'Eva. classe'!B141</f>
        <v>Êtablir des relations entre les œuvres.</v>
      </c>
      <c r="J126" s="1"/>
      <c r="K126" s="1"/>
      <c r="L126" s="1"/>
      <c r="M126" s="1"/>
      <c r="N126" s="1"/>
      <c r="O126" s="1"/>
      <c r="P126" s="1"/>
      <c r="Q126" s="1"/>
      <c r="R126" s="1"/>
      <c r="S126" s="1"/>
      <c r="T126" s="1"/>
      <c r="U126" s="1"/>
      <c r="V126" s="1"/>
      <c r="W126" s="1"/>
      <c r="X126" s="1"/>
      <c r="Y126" s="1"/>
      <c r="Z126" s="1"/>
      <c r="AA126" s="1"/>
      <c r="AB126" s="1"/>
    </row>
    <row r="127" spans="1:28" ht="14.25" x14ac:dyDescent="0.2">
      <c r="A127" s="653" t="str">
        <f>'Eva. classe'!B142</f>
        <v>► ÉDUCATION PHYSIQUE ET SPORTIVE</v>
      </c>
      <c r="B127" s="653"/>
      <c r="C127" s="653"/>
      <c r="D127" s="653"/>
      <c r="E127" s="653"/>
      <c r="F127" s="653"/>
      <c r="G127" s="653"/>
      <c r="H127" s="653"/>
      <c r="I127" s="653"/>
      <c r="J127" s="653"/>
      <c r="K127" s="653"/>
      <c r="L127" s="653"/>
      <c r="M127" s="653"/>
      <c r="N127" s="653"/>
      <c r="O127" s="653"/>
      <c r="P127" s="653"/>
      <c r="Q127" s="653"/>
      <c r="R127" s="653"/>
      <c r="S127" s="653"/>
      <c r="T127" s="653"/>
      <c r="U127" s="653"/>
      <c r="V127" s="653"/>
      <c r="W127" s="653"/>
      <c r="X127" s="653"/>
      <c r="Y127" s="653"/>
      <c r="Z127" s="653"/>
      <c r="AA127" s="1"/>
      <c r="AB127" s="1"/>
    </row>
    <row r="128" spans="1:28" ht="14.25" x14ac:dyDescent="0.2">
      <c r="A128" s="6">
        <f>'Eva. classe'!A143</f>
        <v>86</v>
      </c>
      <c r="B128" s="388">
        <f>(COUNTIF('Eva. classe'!C143:AF143,1)+COUNTIF('Eva. classe'!C143:AF143,2))/C128</f>
        <v>0</v>
      </c>
      <c r="C128" s="389">
        <f>'Liste des élèves'!G43-COUNTIF('Eva. classe'!C111:AF111,"abs")</f>
        <v>2</v>
      </c>
      <c r="D128" s="388">
        <f>(COUNTIF('Eva. classe'!AG143:BJ143,1)+COUNTIF('Eva. classe'!AG143:BJ143,2))/E128</f>
        <v>0</v>
      </c>
      <c r="E128" s="389">
        <f>'Liste des élèves'!G43-COUNTIF('Eva. classe'!AG111:BJ111,"abs")</f>
        <v>2</v>
      </c>
      <c r="F128" s="388">
        <f>(COUNTIF('Eva. classe'!BK143:CN143,1)+COUNTIF('Eva. classe'!BK143:CN143,2))/G128</f>
        <v>0</v>
      </c>
      <c r="G128" s="80">
        <f>'Liste des élèves'!G43-COUNTIF('Eva. classe'!BK111:CN111,"abs")</f>
        <v>2</v>
      </c>
      <c r="H128" s="1"/>
      <c r="I128" s="5" t="str">
        <f>+'Eva. classe'!B143</f>
        <v>Réaliser une performance mesurée (natation, activités athlétiques: courir, lancer, sauter).</v>
      </c>
      <c r="J128" s="1"/>
      <c r="K128" s="1"/>
      <c r="L128" s="1"/>
      <c r="M128" s="1"/>
      <c r="N128" s="1"/>
      <c r="O128" s="1"/>
      <c r="P128" s="1"/>
      <c r="Q128" s="1"/>
      <c r="R128" s="1"/>
      <c r="S128" s="1"/>
      <c r="T128" s="1"/>
      <c r="U128" s="1"/>
      <c r="V128" s="1"/>
      <c r="W128" s="1"/>
      <c r="X128" s="1"/>
      <c r="Y128" s="1"/>
      <c r="Z128" s="1"/>
      <c r="AA128" s="1"/>
      <c r="AB128" s="1"/>
    </row>
    <row r="129" spans="1:28" ht="14.25" x14ac:dyDescent="0.2">
      <c r="A129" s="6">
        <f>'Eva. classe'!A144</f>
        <v>87</v>
      </c>
      <c r="B129" s="388">
        <f>(COUNTIF('Eva. classe'!C144:AF144,1)+COUNTIF('Eva. classe'!C144:AF144,2))/C129</f>
        <v>0</v>
      </c>
      <c r="C129" s="389">
        <f>'Liste des élèves'!G43-COUNTIF('Eva. classe'!C108:AF108,"abs")</f>
        <v>2</v>
      </c>
      <c r="D129" s="388">
        <f>(COUNTIF('Eva. classe'!AG144:BJ144,1)+COUNTIF('Eva. classe'!AG144:BJ144,2))/E129</f>
        <v>0</v>
      </c>
      <c r="E129" s="389">
        <f>'Liste des élèves'!G43-COUNTIF('Eva. classe'!AG108:BJ108,"abs")</f>
        <v>2</v>
      </c>
      <c r="F129" s="388">
        <f>(COUNTIF('Eva. classe'!BK144:CN144,1)+COUNTIF('Eva. classe'!BK144:CN144,2))/G129</f>
        <v>0</v>
      </c>
      <c r="G129" s="80">
        <f>'Liste des élèves'!G43-COUNTIF('Eva. classe'!BK108:CN108,"abs")</f>
        <v>2</v>
      </c>
      <c r="H129" s="1"/>
      <c r="I129" s="5" t="str">
        <f>+'Eva. classe'!B144</f>
        <v>Savoir s'orienter, savoir nager.</v>
      </c>
      <c r="J129" s="1"/>
      <c r="K129" s="1"/>
      <c r="L129" s="1"/>
      <c r="M129" s="1"/>
      <c r="N129" s="1"/>
      <c r="O129" s="1"/>
      <c r="P129" s="1"/>
      <c r="Q129" s="1"/>
      <c r="R129" s="1"/>
      <c r="S129" s="1"/>
      <c r="T129" s="1"/>
      <c r="U129" s="1"/>
      <c r="V129" s="1"/>
      <c r="W129" s="1"/>
      <c r="X129" s="1"/>
      <c r="Y129" s="1"/>
      <c r="Z129" s="1"/>
      <c r="AA129" s="1"/>
      <c r="AB129" s="1"/>
    </row>
    <row r="130" spans="1:28" ht="14.25" x14ac:dyDescent="0.2">
      <c r="A130" s="6">
        <f>'Eva. classe'!A145</f>
        <v>88</v>
      </c>
      <c r="B130" s="388">
        <f>(COUNTIF('Eva. classe'!C145:AF145,1)+COUNTIF('Eva. classe'!C145:AF145,2))/C130</f>
        <v>0</v>
      </c>
      <c r="C130" s="389">
        <f>'Liste des élèves'!G43-COUNTIF('Eva. classe'!C109:AF109,"abs")</f>
        <v>2</v>
      </c>
      <c r="D130" s="388">
        <f>(COUNTIF('Eva. classe'!AG145:BJ145,1)+COUNTIF('Eva. classe'!AG145:BJ145,2))/E130</f>
        <v>0</v>
      </c>
      <c r="E130" s="389">
        <f>'Liste des élèves'!G43-COUNTIF('Eva. classe'!AG109:BJ109,"abs")</f>
        <v>2</v>
      </c>
      <c r="F130" s="388">
        <f>(COUNTIF('Eva. classe'!BK145:CN145,1)+COUNTIF('Eva. classe'!BK145:CN145,2))/G130</f>
        <v>0</v>
      </c>
      <c r="G130" s="80">
        <f>'Liste des élèves'!G43-COUNTIF('Eva. classe'!BK109:CN109,"abs")</f>
        <v>2</v>
      </c>
      <c r="H130" s="1"/>
      <c r="I130" s="5" t="str">
        <f>+'Eva. classe'!B145</f>
        <v>Coopérer ou s'opposer individuellement ou collectivement (jeux de lutte, jeux de raquettes, jeux collectifs).</v>
      </c>
      <c r="J130" s="1"/>
      <c r="K130" s="1"/>
      <c r="L130" s="1"/>
      <c r="M130" s="1"/>
      <c r="N130" s="1"/>
      <c r="O130" s="1"/>
      <c r="P130" s="1"/>
      <c r="Q130" s="1"/>
      <c r="R130" s="1"/>
      <c r="S130" s="1"/>
      <c r="T130" s="1"/>
      <c r="U130" s="1"/>
      <c r="V130" s="1"/>
      <c r="W130" s="1"/>
      <c r="X130" s="1"/>
      <c r="Y130" s="1"/>
      <c r="Z130" s="1"/>
      <c r="AA130" s="1"/>
      <c r="AB130" s="1"/>
    </row>
    <row r="131" spans="1:28" ht="14.25" x14ac:dyDescent="0.2">
      <c r="A131" s="6">
        <f>'Eva. classe'!A146</f>
        <v>89</v>
      </c>
      <c r="B131" s="388">
        <f>(COUNTIF('Eva. classe'!C146:AF146,1)+COUNTIF('Eva. classe'!C146:AF146,2))/C131</f>
        <v>0</v>
      </c>
      <c r="C131" s="389">
        <f>'Liste des élèves'!G43-COUNTIF('Eva. classe'!C112:AF112,"abs")</f>
        <v>2</v>
      </c>
      <c r="D131" s="388">
        <f>(COUNTIF('Eva. classe'!AG146:BJ146,1)+COUNTIF('Eva. classe'!AG146:BJ146,2))/E131</f>
        <v>0</v>
      </c>
      <c r="E131" s="389">
        <f>'Liste des élèves'!G43-COUNTIF('Eva. classe'!AG114:BJ114,"abs")</f>
        <v>2</v>
      </c>
      <c r="F131" s="388">
        <f>(COUNTIF('Eva. classe'!BK146:CN146,1)+COUNTIF('Eva. classe'!BK146:CN146,2))/G131</f>
        <v>0</v>
      </c>
      <c r="G131" s="80">
        <f>'Liste des élèves'!G43-COUNTIF('Eva. classe'!BK114:CN114,"abs")</f>
        <v>2</v>
      </c>
      <c r="I131" s="5" t="str">
        <f>+'Eva. classe'!B146</f>
        <v>Concevoir et réaliser des actions à visée expressive, artistique et esthétique (danse, activités gymniques).</v>
      </c>
      <c r="J131" s="1"/>
    </row>
    <row r="132" spans="1:28" x14ac:dyDescent="0.2">
      <c r="A132" s="654" t="str">
        <f>'Eva. classe'!B147</f>
        <v>TECHNIQUES USUELLES DE L'INFORMATION ET DE LA COMMUNICATION</v>
      </c>
      <c r="B132" s="654"/>
      <c r="C132" s="654"/>
      <c r="D132" s="654"/>
      <c r="E132" s="654"/>
      <c r="F132" s="654"/>
      <c r="G132" s="654"/>
      <c r="H132" s="654"/>
      <c r="I132" s="654"/>
      <c r="J132" s="654"/>
      <c r="K132" s="654"/>
      <c r="L132" s="654"/>
      <c r="M132" s="654"/>
      <c r="N132" s="654"/>
      <c r="O132" s="654"/>
      <c r="P132" s="654"/>
      <c r="Q132" s="654"/>
      <c r="R132" s="654"/>
      <c r="S132" s="654"/>
      <c r="T132" s="654"/>
      <c r="U132" s="654"/>
      <c r="V132" s="654"/>
      <c r="W132" s="654"/>
      <c r="X132" s="654"/>
      <c r="Y132" s="654"/>
      <c r="Z132" s="654"/>
    </row>
    <row r="133" spans="1:28" ht="14.25" x14ac:dyDescent="0.2">
      <c r="A133" s="6">
        <f>'Eva. classe'!A148</f>
        <v>89</v>
      </c>
      <c r="B133" s="388">
        <f>(COUNTIF('Eva. classe'!C148:AF148,1)+COUNTIF('Eva. classe'!C148:AF148,2))/C133</f>
        <v>0</v>
      </c>
      <c r="C133" s="389">
        <f>'Liste des élèves'!G43-COUNTIF('Eva. classe'!C113:AF113,"abs")</f>
        <v>2</v>
      </c>
      <c r="D133" s="388">
        <f>(COUNTIF('Eva. classe'!AG148:BJ148,1)+COUNTIF('Eva. classe'!AG148:BJ148,2))/E133</f>
        <v>0</v>
      </c>
      <c r="E133" s="389">
        <f>'Liste des élèves'!G43-COUNTIF('Eva. classe'!AG115:BJ115,"abs")</f>
        <v>2</v>
      </c>
      <c r="F133" s="388">
        <f>(COUNTIF('Eva. classe'!BK148:CN148,1)+COUNTIF('Eva. classe'!BK148:CN148,2))/G133</f>
        <v>0</v>
      </c>
      <c r="G133" s="80">
        <f>'Liste des élèves'!G43-COUNTIF('Eva. classe'!BK115:CN115,"abs")</f>
        <v>2</v>
      </c>
      <c r="I133" s="5" t="str">
        <f>+'Eva. classe'!B148</f>
        <v>Utiliser son espace de travail dans un environnement en réseau.</v>
      </c>
      <c r="J133" s="1"/>
    </row>
    <row r="134" spans="1:28" ht="14.25" x14ac:dyDescent="0.2">
      <c r="A134" s="6">
        <f>'Eva. classe'!A149</f>
        <v>90</v>
      </c>
      <c r="B134" s="388">
        <f>(COUNTIF('Eva. classe'!C149:AF149,1)+COUNTIF('Eva. classe'!C149:AF149,2))/C134</f>
        <v>0</v>
      </c>
      <c r="C134" s="389">
        <f>'Liste des élèves'!G43-COUNTIF('Eva. classe'!C116:AF116,"abs")</f>
        <v>2</v>
      </c>
      <c r="D134" s="388">
        <f>(COUNTIF('Eva. classe'!AG149:BJ149,1)+COUNTIF('Eva. classe'!AG149:BJ149,2))/E134</f>
        <v>0</v>
      </c>
      <c r="E134" s="389">
        <f>'Liste des élèves'!G43-COUNTIF('Eva. classe'!AG116:BJ116,"abs")</f>
        <v>2</v>
      </c>
      <c r="F134" s="388">
        <f>(COUNTIF('Eva. classe'!BK149:CN149,1)+COUNTIF('Eva. classe'!BK149:CN149,2))/G134</f>
        <v>0</v>
      </c>
      <c r="G134" s="80">
        <f>'Liste des élèves'!G43-COUNTIF('Eva. classe'!BK116:CN116,"abs")</f>
        <v>2</v>
      </c>
      <c r="I134" s="5" t="str">
        <f>+'Eva. classe'!B149</f>
        <v>Adopter une attitude responsable face à l'usage de l'informatique et d'internet.</v>
      </c>
      <c r="J134" s="1"/>
    </row>
    <row r="135" spans="1:28" ht="14.25" x14ac:dyDescent="0.2">
      <c r="A135" s="6">
        <f>'Eva. classe'!A150</f>
        <v>91</v>
      </c>
      <c r="B135" s="388">
        <f>(COUNTIF('Eva. classe'!C150:AF150,1)+COUNTIF('Eva. classe'!C150:AF150,2))/C135</f>
        <v>0</v>
      </c>
      <c r="C135" s="389">
        <f>'Liste des élèves'!G43-COUNTIF('Eva. classe'!C117:AF117,"abs")</f>
        <v>2</v>
      </c>
      <c r="D135" s="388">
        <f>(COUNTIF('Eva. classe'!AG150:BJ150,1)+COUNTIF('Eva. classe'!AG150:BJ150,2))/E135</f>
        <v>0</v>
      </c>
      <c r="E135" s="389">
        <f>'Liste des élèves'!G43-COUNTIF('Eva. classe'!AG117:BJ117,"abs")</f>
        <v>2</v>
      </c>
      <c r="F135" s="388">
        <f>(COUNTIF('Eva. classe'!BK150:CN150,1)+COUNTIF('Eva. classe'!BK150:CN150,2))/G135</f>
        <v>0</v>
      </c>
      <c r="G135" s="80">
        <f>'Liste des élèves'!G43-COUNTIF('Eva. classe'!BK117:CN117,"abs")</f>
        <v>2</v>
      </c>
      <c r="H135" s="1"/>
      <c r="I135" s="5" t="str">
        <f>+'Eva. classe'!B150</f>
        <v>Créer et modifier un document numérique.</v>
      </c>
      <c r="J135" s="1"/>
      <c r="K135" s="1"/>
      <c r="L135" s="1"/>
      <c r="M135" s="1"/>
    </row>
    <row r="136" spans="1:28" ht="14.25" x14ac:dyDescent="0.2">
      <c r="A136" s="6">
        <f>'Eva. classe'!A151</f>
        <v>92</v>
      </c>
      <c r="B136" s="388">
        <f>(COUNTIF('Eva. classe'!C151:AF151,1)+COUNTIF('Eva. classe'!C151:AF151,2))/C136</f>
        <v>0</v>
      </c>
      <c r="C136" s="389">
        <f>'Liste des élèves'!G43-COUNTIF('Eva. classe'!C118:AF118,"abs")</f>
        <v>2</v>
      </c>
      <c r="D136" s="388">
        <f>(COUNTIF('Eva. classe'!AG151:BJ151,1)+COUNTIF('Eva. classe'!AG151:BJ151,2))/E136</f>
        <v>0</v>
      </c>
      <c r="E136" s="389">
        <f>'Liste des élèves'!G43-COUNTIF('Eva. classe'!AG118:BJ118,"abs")</f>
        <v>2</v>
      </c>
      <c r="F136" s="388">
        <f>(COUNTIF('Eva. classe'!BK151:CN151,1)+COUNTIF('Eva. classe'!BK151:CN151,2))/G136</f>
        <v>0</v>
      </c>
      <c r="G136" s="80">
        <f>'Liste des élèves'!G43-COUNTIF('Eva. classe'!BK118:CN118,"abs")</f>
        <v>2</v>
      </c>
      <c r="H136" s="1"/>
      <c r="I136" s="5" t="str">
        <f>+'Eva. classe'!B151</f>
        <v>S'informer et se documenter.</v>
      </c>
      <c r="J136" s="1"/>
      <c r="K136" s="1"/>
      <c r="L136" s="1"/>
      <c r="M136" s="1"/>
    </row>
    <row r="137" spans="1:28" ht="14.25" x14ac:dyDescent="0.2">
      <c r="A137" s="6">
        <f>'Eva. classe'!A152</f>
        <v>93</v>
      </c>
      <c r="B137" s="388">
        <f>(COUNTIF('Eva. classe'!C152:AF152,1)+COUNTIF('Eva. classe'!C152:AF152,2))/C137</f>
        <v>0</v>
      </c>
      <c r="C137" s="389">
        <f>'Liste des élèves'!G43-COUNTIF('Eva. classe'!C119:AF119,"abs")</f>
        <v>2</v>
      </c>
      <c r="D137" s="388">
        <f>(COUNTIF('Eva. classe'!AG152:BJ152,1)+COUNTIF('Eva. classe'!AG152:BJ152,2))/E137</f>
        <v>0</v>
      </c>
      <c r="E137" s="389">
        <f>'Liste des élèves'!G43-COUNTIF('Eva. classe'!AG119:BJ119,"abs")</f>
        <v>2</v>
      </c>
      <c r="F137" s="388">
        <f>(COUNTIF('Eva. classe'!BK152:CN152,1)+COUNTIF('Eva. classe'!BK152:CN152,2))/G137</f>
        <v>0</v>
      </c>
      <c r="G137" s="80">
        <f>'Liste des élèves'!G43-COUNTIF('Eva. classe'!BK119:CN119,"abs")</f>
        <v>2</v>
      </c>
      <c r="I137" s="5" t="str">
        <f>+'Eva. classe'!B152</f>
        <v>Communiquer et échanger au moyen des technologies de l'information et de la communication.</v>
      </c>
      <c r="J137" s="1"/>
    </row>
  </sheetData>
  <sheetProtection algorithmName="SHA-512" hashValue="aAwRX24kxETSWdOEMTjXqTI/I6BO1SYjPIBujV3HdrvIDVgKNzsErfnAvQs6rFQGVoBKCGlwluv5rHZ9iB6aQg==" saltValue="DiIRzrlYoPYjoTHLP55WFA==" spinCount="100000" sheet="1" objects="1" scenarios="1" selectLockedCells="1" selectUnlockedCells="1"/>
  <mergeCells count="14">
    <mergeCell ref="O2:P2"/>
    <mergeCell ref="I9:Y9"/>
    <mergeCell ref="H15:W15"/>
    <mergeCell ref="A55:Z55"/>
    <mergeCell ref="A115:Z115"/>
    <mergeCell ref="O3:P3"/>
    <mergeCell ref="O4:P4"/>
    <mergeCell ref="O5:P5"/>
    <mergeCell ref="A127:Z127"/>
    <mergeCell ref="A132:Z132"/>
    <mergeCell ref="A86:Z86"/>
    <mergeCell ref="A91:Z91"/>
    <mergeCell ref="A97:Z97"/>
    <mergeCell ref="A112:Z112"/>
  </mergeCells>
  <phoneticPr fontId="0" type="noConversion"/>
  <conditionalFormatting sqref="D9:I10 J10:K10">
    <cfRule type="expression" dxfId="1724" priority="1" stopIfTrue="1">
      <formula>OR(CODE(D9)=65,CODE(D9)=66)</formula>
    </cfRule>
    <cfRule type="expression" dxfId="1723" priority="2" stopIfTrue="1">
      <formula>CODE(D9)=67</formula>
    </cfRule>
    <cfRule type="expression" dxfId="1722" priority="3" stopIfTrue="1">
      <formula>CODE(D9)=68</formula>
    </cfRule>
  </conditionalFormatting>
  <conditionalFormatting sqref="B13:C13">
    <cfRule type="expression" dxfId="1721" priority="4" stopIfTrue="1">
      <formula>B13="3"</formula>
    </cfRule>
  </conditionalFormatting>
  <conditionalFormatting sqref="C17:C19 C22:C28 C30:C35 C37:C41 C43:C45 C47:C50 C52:C54 C58:C61 C64:C65 C67:C70 C72:C75 C77:C79 C81:C85 C87:C90 C92:C96 C99:C104 C106:C111 C113:C114 C117:C119 C121:C123 C125:C126 C128:C131 C133:C137 E17:E19 E22:E28 E30:E35 E37:E41 E43:E45 E47:E50 E52:E54 E58:E61 E64:E65 E67:E70 E72:E75 E77:E79 E81:E85 E87:E90 E92:E96 E99:E104 E106:E111 E113:E114 E117:E119 E121:E123 E125:E126 E128:E131 E133:E137 G17:G19 G22:G28 G30:G35 G37:G41 G43:G45 G47:G54 G56:G85 G87:G90 G92:G96 G98:G111 G113:G114 G116:G126 G128:G131 G133:G137">
    <cfRule type="cellIs" dxfId="1720" priority="5" stopIfTrue="1" operator="between">
      <formula>0.76</formula>
      <formula>100</formula>
    </cfRule>
    <cfRule type="cellIs" dxfId="1719" priority="6" stopIfTrue="1" operator="between">
      <formula>0.5</formula>
      <formula>0.74</formula>
    </cfRule>
    <cfRule type="cellIs" dxfId="1718" priority="7" stopIfTrue="1" operator="between">
      <formula>0.25</formula>
      <formula>0.49</formula>
    </cfRule>
  </conditionalFormatting>
  <conditionalFormatting sqref="B17:B19 B22 B24:B28 B30:B35 B37:B41 B43:B45 B47:B50 B52:B54 B58:B61 B65 B67:B70 B72:B75 B77:B79 B81:B85 B87:B90 B92:B96 B99:B104 B106:B111 B113:B114 B117:B119 B121:B123 B125:B126 B128:B131 B133:B137 D17:D19 D22:D28 D30:D35 D37:D41 D43:D45 D47:D50 D52:D54 D58:D61 D64:D65 D67:D70 D72:D75 D77:D79 D81:D85 D87:D90 D92:D96 D99:D104 D106:D111 D113:D114 D117:D119 D121:D123 D125:D126 D128:D131 D133:D137 F17:F19 F22:F28 F30:F35 F37:F41 F43:F45 F47:F50 F52:F54 F58:F61 F64:F65 F67:F70 F72:F75 F77:F79 F81:F85 F87:F90 F92:F96 F99:F104 F106:F111 F113:F114 F117:F119 F121:F123 F125:F126 F128:F131 F133:F137">
    <cfRule type="cellIs" dxfId="1717" priority="8" stopIfTrue="1" operator="between">
      <formula>0.75</formula>
      <formula>100</formula>
    </cfRule>
    <cfRule type="cellIs" dxfId="1716" priority="9" stopIfTrue="1" operator="between">
      <formula>0.5</formula>
      <formula>0.74</formula>
    </cfRule>
    <cfRule type="cellIs" dxfId="1715" priority="10" stopIfTrue="1" operator="between">
      <formula>0.25</formula>
      <formula>0.49</formula>
    </cfRule>
  </conditionalFormatting>
  <conditionalFormatting sqref="B23 B64">
    <cfRule type="cellIs" dxfId="1714" priority="11" stopIfTrue="1" operator="between">
      <formula>0.75</formula>
      <formula>100</formula>
    </cfRule>
    <cfRule type="cellIs" dxfId="1713" priority="12" stopIfTrue="1" operator="between">
      <formula>0.5</formula>
      <formula>0.75</formula>
    </cfRule>
    <cfRule type="cellIs" dxfId="1712" priority="13" stopIfTrue="1" operator="between">
      <formula>0.25</formula>
      <formula>0.49</formula>
    </cfRule>
  </conditionalFormatting>
  <pageMargins left="0.78749999999999998" right="0.78749999999999998" top="0.2298611111111111" bottom="0.98402777777777772" header="0.51180555555555551" footer="0.51180555555555551"/>
  <pageSetup paperSize="9" firstPageNumber="0" orientation="landscape"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249977111117893"/>
  </sheetPr>
  <dimension ref="A1:BJ282"/>
  <sheetViews>
    <sheetView showGridLines="0" showRowColHeaders="0" showZeros="0" topLeftCell="A3" zoomScale="115" zoomScaleNormal="115" workbookViewId="0">
      <selection activeCell="K17" sqref="K17"/>
    </sheetView>
  </sheetViews>
  <sheetFormatPr baseColWidth="10" defaultColWidth="8.7109375" defaultRowHeight="15.75" customHeight="1" x14ac:dyDescent="0.2"/>
  <cols>
    <col min="1" max="1" width="2.7109375" style="10" customWidth="1"/>
    <col min="2" max="2" width="5" style="13" customWidth="1"/>
    <col min="3" max="4" width="3.140625" style="13" customWidth="1"/>
    <col min="5" max="5" width="0.7109375" style="13" customWidth="1"/>
    <col min="6" max="9" width="8.7109375" style="14" hidden="1" customWidth="1"/>
    <col min="10" max="10" width="14.5703125" style="14" customWidth="1"/>
    <col min="11" max="11" width="13" style="14" customWidth="1"/>
    <col min="12" max="15" width="6.5703125" style="14" customWidth="1"/>
    <col min="16" max="16" width="11.7109375" style="14" customWidth="1"/>
    <col min="17" max="17" width="3.7109375" style="14" customWidth="1"/>
    <col min="18" max="20" width="4" style="14" customWidth="1"/>
    <col min="21" max="21" width="4.28515625" style="14" customWidth="1"/>
    <col min="22" max="22" width="8.7109375" style="14" customWidth="1"/>
    <col min="23" max="23" width="7.5703125" style="14" hidden="1" customWidth="1"/>
    <col min="24" max="25" width="3.140625" style="14" hidden="1" customWidth="1"/>
    <col min="26" max="26" width="3.42578125" style="14" hidden="1" customWidth="1"/>
    <col min="27" max="27" width="3.5703125" style="14" hidden="1" customWidth="1"/>
    <col min="28" max="29" width="2" style="14" hidden="1" customWidth="1"/>
    <col min="30" max="30" width="4.7109375" style="14" hidden="1" customWidth="1"/>
    <col min="31" max="31" width="6.28515625" style="14" hidden="1" customWidth="1"/>
    <col min="32" max="32" width="4.5703125" style="14" hidden="1" customWidth="1"/>
    <col min="33" max="36" width="3" style="14" hidden="1" customWidth="1"/>
    <col min="37" max="39" width="8.7109375" style="14" hidden="1" customWidth="1"/>
    <col min="40" max="40" width="4" style="14" hidden="1" customWidth="1"/>
    <col min="41" max="41" width="4.42578125" style="14" hidden="1" customWidth="1"/>
    <col min="42" max="42" width="3.5703125" style="14" hidden="1" customWidth="1"/>
    <col min="43" max="43" width="10.7109375" style="14" hidden="1" customWidth="1"/>
    <col min="44" max="44" width="13.42578125" style="14" hidden="1" customWidth="1"/>
    <col min="45" max="48" width="8.7109375" style="14" hidden="1" customWidth="1"/>
    <col min="49" max="85" width="8.7109375" style="14" customWidth="1"/>
    <col min="86" max="16384" width="8.7109375" style="14"/>
  </cols>
  <sheetData>
    <row r="1" spans="1:62" ht="15.75" hidden="1" customHeight="1" x14ac:dyDescent="0.2"/>
    <row r="2" spans="1:62" ht="15.75" hidden="1" customHeight="1" x14ac:dyDescent="0.2"/>
    <row r="3" spans="1:62" ht="33.75" customHeight="1" thickBot="1" x14ac:dyDescent="0.25">
      <c r="D3" s="134"/>
      <c r="L3" s="156">
        <f>INDEX('Liste des élèves'!S13:S42,'Profil classe'!Q3,1,1)</f>
        <v>3</v>
      </c>
      <c r="M3" s="157" t="str">
        <f>IF(L3=3,"CM1","CP")</f>
        <v>CM1</v>
      </c>
      <c r="N3" s="157" t="str">
        <f>IF(L3=3,"CM2","CE1")</f>
        <v>CM2</v>
      </c>
      <c r="O3" s="157" t="str">
        <f>IF(L3=3,"6ème","CE2")</f>
        <v>6ème</v>
      </c>
      <c r="AS3" s="14" t="s">
        <v>232</v>
      </c>
      <c r="AU3" s="413">
        <f>K17</f>
        <v>0</v>
      </c>
      <c r="AV3" s="14">
        <f>'Profil classe'!Q3</f>
        <v>3</v>
      </c>
    </row>
    <row r="4" spans="1:62" ht="13.15" customHeight="1" x14ac:dyDescent="0.2">
      <c r="A4" s="158" t="e">
        <f>'Eva. classe'!#REF!</f>
        <v>#REF!</v>
      </c>
      <c r="B4" s="158"/>
      <c r="C4" s="158"/>
      <c r="D4" s="158"/>
      <c r="E4" s="158"/>
      <c r="F4" s="158"/>
      <c r="G4" s="158"/>
      <c r="H4" s="158"/>
      <c r="I4" s="158"/>
      <c r="J4" s="159"/>
      <c r="K4" s="158"/>
      <c r="L4" s="414" t="str">
        <f>IF(L3=2,"Cycle des apprentissages fondamentaux","Cycle de consolidation")</f>
        <v>Cycle de consolidation</v>
      </c>
      <c r="M4" s="414"/>
      <c r="N4" s="414"/>
      <c r="O4" s="414"/>
      <c r="P4" s="158"/>
      <c r="Q4" s="158"/>
      <c r="R4" s="158"/>
      <c r="S4" s="158"/>
      <c r="T4" s="158"/>
      <c r="U4" s="158"/>
      <c r="V4" s="92"/>
      <c r="W4" s="92"/>
    </row>
    <row r="5" spans="1:62" ht="6" customHeight="1" x14ac:dyDescent="0.2">
      <c r="A5" s="160"/>
      <c r="B5" s="161"/>
      <c r="C5" s="161"/>
      <c r="D5" s="161"/>
      <c r="E5" s="161"/>
      <c r="F5" s="161"/>
      <c r="G5" s="161"/>
      <c r="H5" s="161"/>
      <c r="I5" s="161"/>
      <c r="K5" s="162"/>
      <c r="L5" s="162"/>
      <c r="M5" s="162"/>
      <c r="N5" s="162"/>
      <c r="O5" s="162"/>
      <c r="P5" s="162"/>
      <c r="Q5" s="162"/>
      <c r="R5" s="162"/>
      <c r="S5" s="162"/>
      <c r="T5" s="162"/>
      <c r="U5" s="162"/>
    </row>
    <row r="6" spans="1:62" ht="13.5" customHeight="1" x14ac:dyDescent="0.2">
      <c r="A6" s="163"/>
      <c r="B6" s="163"/>
      <c r="C6" s="163"/>
      <c r="D6" s="163"/>
      <c r="E6" s="163"/>
      <c r="F6" s="163"/>
      <c r="G6" s="163"/>
      <c r="H6" s="163"/>
      <c r="I6" s="163"/>
      <c r="J6" s="163"/>
      <c r="K6" s="163"/>
      <c r="L6" s="163"/>
      <c r="M6" s="163"/>
      <c r="N6" s="163"/>
      <c r="O6" s="163"/>
      <c r="P6" s="163"/>
      <c r="Q6" s="163"/>
      <c r="R6" s="163"/>
      <c r="S6" s="163"/>
      <c r="T6" s="163"/>
      <c r="U6" s="163"/>
    </row>
    <row r="7" spans="1:62" ht="12" customHeight="1" x14ac:dyDescent="0.2">
      <c r="A7" s="163"/>
      <c r="B7" s="163"/>
      <c r="C7" s="164"/>
      <c r="D7" s="163"/>
      <c r="E7" s="163"/>
      <c r="F7" s="163"/>
      <c r="G7" s="163"/>
      <c r="H7" s="163"/>
      <c r="I7" s="163"/>
      <c r="K7" s="134"/>
      <c r="L7" s="163"/>
      <c r="M7" s="163"/>
      <c r="N7" s="163"/>
      <c r="O7" s="163"/>
      <c r="P7" s="163"/>
      <c r="Q7" s="163"/>
      <c r="R7" s="163"/>
      <c r="S7" s="163"/>
      <c r="T7" s="163"/>
      <c r="U7" s="163"/>
    </row>
    <row r="8" spans="1:62" ht="9" customHeight="1" x14ac:dyDescent="0.2">
      <c r="A8" s="165"/>
      <c r="B8" s="14"/>
      <c r="C8" s="14"/>
      <c r="D8" s="158"/>
      <c r="E8" s="158"/>
      <c r="F8" s="158"/>
      <c r="G8" s="158"/>
      <c r="H8" s="158"/>
      <c r="I8" s="158"/>
      <c r="J8" s="158"/>
      <c r="N8" s="158"/>
      <c r="O8" s="158"/>
      <c r="P8" s="158"/>
      <c r="Q8" s="158"/>
      <c r="R8" s="158"/>
      <c r="S8" s="158"/>
      <c r="T8" s="158"/>
      <c r="U8" s="158"/>
      <c r="BJ8" s="14" t="s">
        <v>0</v>
      </c>
    </row>
    <row r="9" spans="1:62" ht="15.75" customHeight="1" x14ac:dyDescent="0.2">
      <c r="A9" s="165"/>
      <c r="B9" s="642">
        <f>'Eva. classe'!B4</f>
        <v>0</v>
      </c>
      <c r="C9" s="642"/>
      <c r="D9" s="642"/>
      <c r="E9" s="642"/>
      <c r="F9" s="642"/>
      <c r="G9" s="642"/>
      <c r="H9" s="642"/>
      <c r="I9" s="642"/>
      <c r="J9" s="642"/>
      <c r="K9" s="642"/>
      <c r="L9" s="642"/>
      <c r="M9" s="642"/>
      <c r="N9" s="642"/>
      <c r="O9" s="642"/>
      <c r="P9" s="642"/>
      <c r="Q9" s="642"/>
      <c r="R9" s="642"/>
      <c r="S9" s="642"/>
      <c r="T9" s="642"/>
      <c r="U9" s="642"/>
    </row>
    <row r="10" spans="1:62" ht="11.25" hidden="1" customHeight="1" x14ac:dyDescent="0.2">
      <c r="A10" s="167"/>
      <c r="B10" s="167"/>
      <c r="C10" s="167"/>
      <c r="D10" s="167"/>
      <c r="E10" s="167"/>
      <c r="F10" s="167"/>
      <c r="G10" s="167"/>
      <c r="H10" s="167"/>
      <c r="I10" s="167"/>
      <c r="J10" s="167"/>
      <c r="K10" s="167"/>
      <c r="L10" s="167"/>
      <c r="M10" s="167"/>
      <c r="N10" s="167"/>
      <c r="O10" s="167"/>
      <c r="P10" s="167"/>
      <c r="Q10" s="167"/>
      <c r="R10" s="167"/>
      <c r="S10" s="167"/>
      <c r="T10" s="167"/>
      <c r="U10" s="167"/>
    </row>
    <row r="11" spans="1:62" ht="27" customHeight="1" x14ac:dyDescent="0.2">
      <c r="A11" s="168"/>
      <c r="B11" s="634">
        <f>'Eva. classe'!B6</f>
        <v>0</v>
      </c>
      <c r="C11" s="634"/>
      <c r="D11" s="634"/>
      <c r="E11" s="634"/>
      <c r="F11" s="634"/>
      <c r="G11" s="634"/>
      <c r="H11" s="634"/>
      <c r="I11" s="634"/>
      <c r="J11" s="634"/>
      <c r="K11" s="634"/>
      <c r="L11" s="634"/>
      <c r="M11" s="634"/>
      <c r="N11" s="634"/>
      <c r="O11" s="634"/>
      <c r="P11" s="634"/>
      <c r="Q11" s="634"/>
      <c r="R11" s="634"/>
      <c r="S11" s="634"/>
      <c r="T11" s="634"/>
      <c r="U11" s="634"/>
    </row>
    <row r="12" spans="1:62" ht="10.5" customHeight="1" x14ac:dyDescent="0.2">
      <c r="A12" s="167"/>
      <c r="B12" s="641">
        <f>'Eva. classe'!B7</f>
        <v>0</v>
      </c>
      <c r="C12" s="641"/>
      <c r="D12" s="641"/>
      <c r="E12" s="641"/>
      <c r="F12" s="641"/>
      <c r="G12" s="641"/>
      <c r="H12" s="641"/>
      <c r="I12" s="641"/>
      <c r="J12" s="641"/>
      <c r="K12" s="641"/>
      <c r="L12" s="641"/>
      <c r="M12" s="641"/>
      <c r="N12" s="641"/>
      <c r="O12" s="641"/>
      <c r="P12" s="641"/>
      <c r="Q12" s="641"/>
      <c r="R12" s="641"/>
      <c r="S12" s="641"/>
      <c r="T12" s="641"/>
      <c r="U12" s="641"/>
      <c r="X12" s="14" t="s">
        <v>0</v>
      </c>
    </row>
    <row r="13" spans="1:62" ht="5.25" customHeight="1" x14ac:dyDescent="0.2">
      <c r="A13" s="169"/>
      <c r="V13" s="95"/>
      <c r="W13" s="95"/>
    </row>
    <row r="14" spans="1:62" ht="12" customHeight="1" x14ac:dyDescent="0.2">
      <c r="A14" s="170"/>
      <c r="B14" s="642">
        <f>'Eva. classe'!B5</f>
        <v>0</v>
      </c>
      <c r="C14" s="642"/>
      <c r="D14" s="642"/>
      <c r="E14" s="642"/>
      <c r="F14" s="642"/>
      <c r="G14" s="642"/>
      <c r="H14" s="642"/>
      <c r="I14" s="642"/>
      <c r="J14" s="642"/>
      <c r="K14" s="642"/>
      <c r="L14" s="642"/>
      <c r="M14" s="642"/>
      <c r="N14" s="642"/>
      <c r="O14" s="642"/>
      <c r="P14" s="642"/>
      <c r="Q14" s="642"/>
      <c r="R14" s="642"/>
      <c r="S14" s="642"/>
      <c r="T14" s="642"/>
      <c r="U14" s="642"/>
      <c r="V14" s="364"/>
      <c r="W14" s="364"/>
    </row>
    <row r="15" spans="1:62" ht="6" customHeight="1" x14ac:dyDescent="0.2">
      <c r="B15" s="134"/>
      <c r="C15" s="134"/>
      <c r="D15" s="134"/>
      <c r="E15" s="134"/>
      <c r="F15" s="134"/>
      <c r="G15" s="134"/>
      <c r="H15" s="134"/>
      <c r="I15" s="134"/>
      <c r="J15" s="134"/>
    </row>
    <row r="16" spans="1:62" ht="15.75" customHeight="1" x14ac:dyDescent="0.2">
      <c r="B16" s="116"/>
      <c r="C16" s="197" t="s">
        <v>114</v>
      </c>
      <c r="D16" s="197"/>
      <c r="E16" s="197"/>
      <c r="F16" s="197"/>
      <c r="G16" s="198"/>
      <c r="H16" s="199"/>
      <c r="I16" s="199"/>
      <c r="J16" s="199"/>
      <c r="K16" s="123">
        <f>INDEX('Liste des élèves'!D13:D42,'Profil classe'!Q3,1,1)</f>
        <v>0</v>
      </c>
      <c r="L16" s="123"/>
      <c r="M16" s="123"/>
      <c r="N16" s="123"/>
      <c r="O16" s="123"/>
      <c r="P16" s="123"/>
      <c r="Q16" s="120"/>
      <c r="R16" s="120"/>
      <c r="S16" s="120"/>
      <c r="T16" s="121"/>
      <c r="U16" s="121"/>
    </row>
    <row r="17" spans="1:30" ht="15.75" customHeight="1" x14ac:dyDescent="0.2">
      <c r="B17" s="116"/>
      <c r="C17" s="197" t="s">
        <v>115</v>
      </c>
      <c r="D17" s="197"/>
      <c r="E17" s="197"/>
      <c r="F17" s="197"/>
      <c r="G17" s="197"/>
      <c r="H17" s="199"/>
      <c r="I17" s="199"/>
      <c r="J17" s="199"/>
      <c r="K17" s="180">
        <v>0</v>
      </c>
      <c r="L17" s="118"/>
      <c r="M17" s="118" t="s">
        <v>0</v>
      </c>
      <c r="N17" s="118"/>
      <c r="O17" s="118"/>
      <c r="P17" s="118"/>
      <c r="Q17" s="119"/>
      <c r="R17" s="120"/>
      <c r="S17" s="120"/>
      <c r="T17" s="121"/>
      <c r="U17" s="121"/>
    </row>
    <row r="18" spans="1:30" ht="15.75" customHeight="1" x14ac:dyDescent="0.2">
      <c r="B18" s="116"/>
      <c r="C18" s="668" t="str">
        <f>IF(INDEX('Liste des élèves'!O13:O42,'Profil classe'!Q3)="F","Née le : ","Né le : ")</f>
        <v xml:space="preserve">Né le : </v>
      </c>
      <c r="D18" s="669"/>
      <c r="E18" s="669"/>
      <c r="F18" s="669"/>
      <c r="G18" s="669"/>
      <c r="H18" s="669"/>
      <c r="I18" s="669"/>
      <c r="J18" s="669"/>
      <c r="K18" s="117" t="str">
        <f>INDEX('Liste des élèves'!G13:G42,'Profil classe'!Q3)</f>
        <v/>
      </c>
      <c r="L18" s="117"/>
      <c r="M18" s="117"/>
      <c r="N18" s="118"/>
      <c r="O18" s="118"/>
      <c r="P18" s="118"/>
      <c r="Q18" s="119"/>
      <c r="R18" s="120"/>
      <c r="S18" s="120"/>
      <c r="T18" s="121"/>
      <c r="U18" s="121"/>
    </row>
    <row r="19" spans="1:30" ht="15.75" customHeight="1" x14ac:dyDescent="0.2">
      <c r="B19" s="116"/>
      <c r="C19" s="200" t="s">
        <v>160</v>
      </c>
      <c r="D19" s="197"/>
      <c r="E19" s="197"/>
      <c r="F19" s="197"/>
      <c r="G19" s="199"/>
      <c r="H19" s="199"/>
      <c r="I19" s="199"/>
      <c r="J19" s="199"/>
      <c r="K19" s="117" t="str">
        <f>INDEX('Liste des élèves'!N13:N42,'Profil classe'!Q3,1,1)</f>
        <v/>
      </c>
      <c r="L19" s="117"/>
      <c r="M19" s="117"/>
      <c r="N19" s="118"/>
      <c r="O19" s="118"/>
      <c r="P19" s="118"/>
      <c r="Q19" s="119"/>
      <c r="R19" s="120"/>
      <c r="S19" s="120"/>
      <c r="T19" s="121"/>
      <c r="U19" s="121"/>
    </row>
    <row r="20" spans="1:30" ht="15.75" customHeight="1" x14ac:dyDescent="0.2">
      <c r="B20" s="116"/>
      <c r="C20" s="200" t="str">
        <f>IF(LEFT('Eva. classe'!B3,3)="Mme","Enseignante :","Enseignant :")</f>
        <v>Enseignant :</v>
      </c>
      <c r="D20" s="197"/>
      <c r="E20" s="197"/>
      <c r="F20" s="197"/>
      <c r="G20" s="199"/>
      <c r="H20" s="199"/>
      <c r="I20" s="199"/>
      <c r="J20" s="199"/>
      <c r="K20" s="117">
        <f>'Eva. classe'!B3</f>
        <v>0</v>
      </c>
      <c r="L20" s="117"/>
      <c r="M20" s="117"/>
      <c r="N20" s="118"/>
      <c r="O20" s="118"/>
      <c r="P20" s="118"/>
      <c r="Q20" s="119"/>
      <c r="R20" s="120"/>
      <c r="S20" s="120"/>
      <c r="T20" s="121"/>
      <c r="U20" s="121"/>
    </row>
    <row r="21" spans="1:30" ht="15.75" hidden="1" customHeight="1" x14ac:dyDescent="0.2">
      <c r="B21" s="125"/>
      <c r="C21" s="126"/>
      <c r="D21" s="127"/>
      <c r="E21" s="127"/>
      <c r="F21" s="127"/>
      <c r="G21" s="128"/>
      <c r="H21" s="128"/>
      <c r="I21" s="128"/>
      <c r="J21" s="128"/>
      <c r="K21" s="129"/>
      <c r="L21" s="129"/>
      <c r="M21" s="129"/>
      <c r="N21" s="130"/>
      <c r="O21" s="131"/>
      <c r="P21" s="131"/>
      <c r="Q21" s="131"/>
      <c r="R21" s="132"/>
      <c r="S21" s="132"/>
      <c r="T21" s="133"/>
      <c r="U21" s="133"/>
    </row>
    <row r="22" spans="1:30" ht="15" hidden="1" customHeight="1" x14ac:dyDescent="0.2">
      <c r="B22" s="134"/>
    </row>
    <row r="23" spans="1:30" ht="15.75" hidden="1" customHeight="1" x14ac:dyDescent="0.2"/>
    <row r="24" spans="1:30" ht="15.75" hidden="1" customHeight="1" x14ac:dyDescent="0.2">
      <c r="J24" s="10" t="s">
        <v>116</v>
      </c>
      <c r="K24" s="11">
        <f>K17</f>
        <v>0</v>
      </c>
      <c r="L24" s="90"/>
      <c r="M24" s="90"/>
      <c r="R24" s="135">
        <f>'Profil classe'!Q3</f>
        <v>3</v>
      </c>
      <c r="S24" s="638">
        <f>'Eva. classe'!B3</f>
        <v>0</v>
      </c>
      <c r="T24" s="639"/>
      <c r="U24" s="640"/>
    </row>
    <row r="25" spans="1:30" ht="15.75" hidden="1" customHeight="1" x14ac:dyDescent="0.2">
      <c r="K25" s="136" t="s">
        <v>0</v>
      </c>
      <c r="L25" s="136"/>
      <c r="M25" s="136"/>
      <c r="R25" s="137"/>
      <c r="AC25" s="136"/>
      <c r="AD25" s="136"/>
    </row>
    <row r="26" spans="1:30" ht="12.75" hidden="1" customHeight="1" x14ac:dyDescent="0.2">
      <c r="B26" s="13" t="s">
        <v>0</v>
      </c>
      <c r="J26" s="635"/>
      <c r="K26" s="635"/>
      <c r="L26" s="635"/>
      <c r="M26" s="635"/>
      <c r="N26" s="635"/>
      <c r="O26" s="635"/>
      <c r="P26" s="635"/>
      <c r="Q26" s="635"/>
      <c r="R26" s="635"/>
      <c r="S26" s="635"/>
      <c r="T26" s="635"/>
      <c r="U26" s="635"/>
      <c r="V26" s="15"/>
      <c r="W26" s="15"/>
      <c r="X26" s="15"/>
      <c r="Y26" s="15"/>
      <c r="Z26" s="15"/>
    </row>
    <row r="27" spans="1:30" ht="12.75" hidden="1" customHeight="1" x14ac:dyDescent="0.2">
      <c r="J27" s="635"/>
      <c r="K27" s="635"/>
      <c r="L27" s="635"/>
      <c r="M27" s="635"/>
      <c r="N27" s="635"/>
      <c r="O27" s="635"/>
      <c r="P27" s="635"/>
      <c r="Q27" s="635"/>
      <c r="R27" s="635"/>
      <c r="S27" s="635"/>
      <c r="T27" s="635"/>
      <c r="U27" s="635"/>
      <c r="V27" s="15"/>
      <c r="W27" s="15"/>
      <c r="X27" s="15"/>
      <c r="Y27" s="15"/>
      <c r="Z27" s="15"/>
    </row>
    <row r="28" spans="1:30" ht="12.75" hidden="1" customHeight="1" x14ac:dyDescent="0.2">
      <c r="J28" s="635"/>
      <c r="K28" s="635"/>
      <c r="L28" s="635"/>
      <c r="M28" s="635"/>
      <c r="N28" s="635"/>
      <c r="O28" s="635"/>
      <c r="P28" s="635"/>
      <c r="Q28" s="635"/>
      <c r="R28" s="635"/>
      <c r="S28" s="635"/>
      <c r="T28" s="635"/>
      <c r="U28" s="635"/>
      <c r="V28" s="17"/>
      <c r="W28" s="17"/>
      <c r="X28" s="17"/>
      <c r="Y28" s="17"/>
      <c r="Z28" s="17"/>
    </row>
    <row r="29" spans="1:30" ht="15.75" hidden="1" customHeight="1" x14ac:dyDescent="0.2">
      <c r="A29" s="19"/>
      <c r="B29" s="19">
        <f>COUNTIF(B31:B33,"&lt;&gt;0")</f>
        <v>0</v>
      </c>
      <c r="C29" s="19">
        <f>COUNTIF(C31:C33,"&lt;&gt;0")</f>
        <v>0</v>
      </c>
      <c r="D29" s="19">
        <f>COUNTIF(D31:D33,"&lt;&gt;0")</f>
        <v>0</v>
      </c>
      <c r="E29" s="19"/>
      <c r="F29" s="19"/>
      <c r="G29" s="19"/>
      <c r="H29" s="19"/>
      <c r="I29" s="19"/>
      <c r="J29" s="19"/>
      <c r="K29" s="19"/>
      <c r="L29" s="19"/>
      <c r="M29" s="19"/>
      <c r="N29" s="19"/>
      <c r="O29" s="19"/>
      <c r="P29" s="19"/>
      <c r="Q29" s="19"/>
      <c r="R29" s="19"/>
      <c r="S29" s="19"/>
      <c r="T29" s="19"/>
      <c r="U29" s="19"/>
      <c r="V29" s="17"/>
      <c r="W29" s="17"/>
      <c r="X29" s="17"/>
      <c r="Y29" s="17"/>
      <c r="Z29" s="17"/>
    </row>
    <row r="30" spans="1:30" ht="15.75" hidden="1" customHeight="1" x14ac:dyDescent="0.2">
      <c r="B30" s="20" t="s">
        <v>117</v>
      </c>
      <c r="C30" s="20" t="s">
        <v>118</v>
      </c>
      <c r="D30" s="20" t="s">
        <v>119</v>
      </c>
      <c r="J30" s="21" t="str">
        <f>'Eva. classe'!B13</f>
        <v>1. LANGAGE ORAL</v>
      </c>
      <c r="K30" s="10"/>
      <c r="L30" s="10"/>
      <c r="M30" s="10"/>
      <c r="N30" s="10"/>
      <c r="O30" s="10"/>
      <c r="P30" s="10"/>
      <c r="Q30" s="10"/>
      <c r="R30" s="10"/>
      <c r="S30" s="10"/>
      <c r="T30" s="10" t="s">
        <v>0</v>
      </c>
      <c r="U30" s="10"/>
      <c r="V30" s="10"/>
    </row>
    <row r="31" spans="1:30" ht="15.75" hidden="1" customHeight="1" x14ac:dyDescent="0.2">
      <c r="A31" s="10">
        <f>'Eva. classe'!A14</f>
        <v>1</v>
      </c>
      <c r="B31" s="22">
        <f>INDEX('Eva. classe'!C14:AF14,R24)</f>
        <v>0</v>
      </c>
      <c r="C31" s="22">
        <f>INDEX('Eva. classe'!AG14:BJ14,R24)</f>
        <v>0</v>
      </c>
      <c r="D31" s="22">
        <f>INDEX('Eva. classe'!BK14:CN14,R24)</f>
        <v>0</v>
      </c>
      <c r="F31" s="14">
        <f t="shared" ref="F31:F92" si="0">MIN(COUNTIF(D31,2)+COUNTIF(D31,1)+COUNTIF(C31,2)+COUNTIF(C31,1)+COUNTIF(B31,2)+COUNTIF(B31,1),1)</f>
        <v>0</v>
      </c>
      <c r="G31" s="14">
        <f t="shared" ref="G31:G92" si="1">IF(OR(D31=3,D31=4),0,F31)</f>
        <v>0</v>
      </c>
      <c r="H31" s="14">
        <f t="shared" ref="H31:H92" si="2">IF(OR(C31=3,C31=4),0,1)</f>
        <v>1</v>
      </c>
      <c r="I31" s="14">
        <f t="shared" ref="I31:I92" si="3">IF(OR(D31=2,D31=1),1,G31*H31)</f>
        <v>0</v>
      </c>
      <c r="J31" s="23" t="str">
        <f>'Eva. classe'!B14</f>
        <v>Participer à un débat</v>
      </c>
      <c r="K31" s="23"/>
      <c r="L31" s="23"/>
      <c r="M31" s="23"/>
      <c r="N31" s="23"/>
      <c r="O31" s="23"/>
      <c r="P31" s="23"/>
      <c r="Q31" s="23"/>
      <c r="R31" s="23"/>
      <c r="S31" s="23"/>
      <c r="T31" s="23"/>
      <c r="U31" s="23"/>
      <c r="V31" s="23"/>
    </row>
    <row r="32" spans="1:30" ht="15.75" hidden="1" customHeight="1" x14ac:dyDescent="0.2">
      <c r="A32" s="10">
        <f>'Eva. classe'!A15</f>
        <v>2</v>
      </c>
      <c r="B32" s="22">
        <f>INDEX('Eva. classe'!C15:AF15,R24)</f>
        <v>0</v>
      </c>
      <c r="C32" s="22">
        <f>INDEX('Eva. classe'!AG15:BJ15,R24)</f>
        <v>0</v>
      </c>
      <c r="D32" s="22">
        <f>INDEX('Eva. classe'!BK15:CN15,R24)</f>
        <v>0</v>
      </c>
      <c r="F32" s="14">
        <f t="shared" si="0"/>
        <v>0</v>
      </c>
      <c r="G32" s="14">
        <f t="shared" si="1"/>
        <v>0</v>
      </c>
      <c r="H32" s="14">
        <f t="shared" si="2"/>
        <v>1</v>
      </c>
      <c r="I32" s="14">
        <f t="shared" si="3"/>
        <v>0</v>
      </c>
      <c r="J32" s="23" t="str">
        <f>'Eva. classe'!B15</f>
        <v>Participer à un échange, un débat en tenant compte du point de vue d'autrui et du thème.</v>
      </c>
      <c r="K32" s="23"/>
      <c r="L32" s="23"/>
      <c r="M32" s="23"/>
      <c r="N32" s="23"/>
      <c r="O32" s="23"/>
      <c r="P32" s="23"/>
      <c r="Q32" s="23"/>
      <c r="R32" s="23"/>
      <c r="S32" s="23"/>
      <c r="T32" s="23"/>
      <c r="U32" s="23"/>
      <c r="V32" s="23"/>
    </row>
    <row r="33" spans="1:38" ht="15.75" hidden="1" customHeight="1" x14ac:dyDescent="0.2">
      <c r="A33" s="10">
        <f>'Eva. classe'!A16</f>
        <v>3</v>
      </c>
      <c r="B33" s="22">
        <f>INDEX('Eva. classe'!C16:AF16,R24)</f>
        <v>0</v>
      </c>
      <c r="C33" s="22">
        <f>INDEX('Eva. classe'!AG16:BJ16,R24)</f>
        <v>0</v>
      </c>
      <c r="D33" s="22">
        <f>INDEX('Eva. classe'!BK16:CN16,R24)</f>
        <v>0</v>
      </c>
      <c r="F33" s="14">
        <f t="shared" si="0"/>
        <v>0</v>
      </c>
      <c r="G33" s="14">
        <f t="shared" si="1"/>
        <v>0</v>
      </c>
      <c r="H33" s="14">
        <f t="shared" si="2"/>
        <v>1</v>
      </c>
      <c r="I33" s="14">
        <f t="shared" si="3"/>
        <v>0</v>
      </c>
      <c r="J33" s="23" t="str">
        <f>'Eva. classe'!B16</f>
        <v>Mémoriser et dire sans erreur et de manière expressive des poèmes et des textes en prose.</v>
      </c>
      <c r="K33" s="23"/>
      <c r="L33" s="23"/>
      <c r="M33" s="23"/>
      <c r="N33" s="23"/>
      <c r="O33" s="23"/>
      <c r="P33" s="23"/>
      <c r="Q33" s="23"/>
      <c r="R33" s="23"/>
      <c r="S33" s="23"/>
      <c r="T33" s="23"/>
      <c r="U33" s="23"/>
      <c r="V33" s="23"/>
      <c r="W33" s="369"/>
      <c r="X33" s="369"/>
      <c r="Y33" s="369"/>
      <c r="Z33" s="369"/>
    </row>
    <row r="34" spans="1:38" ht="15.75" hidden="1" customHeight="1" x14ac:dyDescent="0.2">
      <c r="B34" s="25"/>
      <c r="C34" s="25"/>
      <c r="D34" s="25"/>
      <c r="J34" s="23"/>
      <c r="K34" s="23"/>
      <c r="L34" s="23"/>
      <c r="M34" s="23"/>
      <c r="N34" s="23"/>
      <c r="O34" s="23"/>
      <c r="P34" s="23"/>
      <c r="Q34" s="23"/>
      <c r="R34" s="23"/>
      <c r="S34" s="23"/>
      <c r="T34" s="23"/>
      <c r="U34" s="23"/>
      <c r="V34" s="23"/>
      <c r="W34" s="369"/>
      <c r="X34" s="369"/>
      <c r="Y34" s="369"/>
      <c r="Z34" s="369"/>
    </row>
    <row r="35" spans="1:38" ht="15.75" hidden="1" customHeight="1" x14ac:dyDescent="0.2">
      <c r="J35" s="21">
        <f>'Eva. classe'!B17</f>
        <v>0</v>
      </c>
      <c r="K35" s="23"/>
      <c r="L35" s="23"/>
      <c r="M35" s="23"/>
      <c r="N35" s="23"/>
      <c r="O35" s="23"/>
      <c r="P35" s="23"/>
      <c r="Q35" s="23"/>
      <c r="R35" s="23"/>
      <c r="S35" s="23"/>
      <c r="T35" s="23"/>
      <c r="U35" s="23"/>
      <c r="V35" s="23"/>
      <c r="W35" s="369"/>
      <c r="X35" s="369"/>
      <c r="Y35" s="369"/>
      <c r="Z35" s="369"/>
    </row>
    <row r="36" spans="1:38" ht="15.75" hidden="1" customHeight="1" x14ac:dyDescent="0.2">
      <c r="B36" s="20" t="s">
        <v>117</v>
      </c>
      <c r="C36" s="20" t="s">
        <v>118</v>
      </c>
      <c r="D36" s="20" t="s">
        <v>119</v>
      </c>
      <c r="J36" s="26" t="str">
        <f>'Eva. classe'!B18</f>
        <v>2. LECTURE ET COMPRÉHENSION DE L'ÉCRIT</v>
      </c>
      <c r="K36" s="23"/>
      <c r="L36" s="23"/>
      <c r="M36" s="23"/>
      <c r="N36" s="23"/>
      <c r="O36" s="23"/>
      <c r="P36" s="23"/>
      <c r="Q36" s="23"/>
      <c r="R36" s="23"/>
      <c r="S36" s="23"/>
      <c r="T36" s="23"/>
      <c r="U36" s="23"/>
      <c r="V36" s="23"/>
      <c r="W36" s="369"/>
      <c r="X36" s="369"/>
      <c r="Y36" s="369"/>
      <c r="Z36" s="369"/>
    </row>
    <row r="37" spans="1:38" ht="15.75" hidden="1" customHeight="1" x14ac:dyDescent="0.2">
      <c r="A37" s="10">
        <f>'Eva. classe'!A19</f>
        <v>4</v>
      </c>
      <c r="B37" s="27">
        <f>INDEX('Eva. classe'!C19:AF19,R24)</f>
        <v>0</v>
      </c>
      <c r="C37" s="27">
        <f>INDEX('Eva. classe'!AG19:BJ19,R24)</f>
        <v>0</v>
      </c>
      <c r="D37" s="27">
        <f>INDEX('Eva. classe'!BK19:CN19,R24)</f>
        <v>0</v>
      </c>
      <c r="F37" s="14">
        <f t="shared" si="0"/>
        <v>0</v>
      </c>
      <c r="G37" s="14">
        <f t="shared" si="1"/>
        <v>0</v>
      </c>
      <c r="H37" s="14">
        <f t="shared" si="2"/>
        <v>1</v>
      </c>
      <c r="I37" s="14">
        <f t="shared" si="3"/>
        <v>0</v>
      </c>
      <c r="J37" s="23" t="str">
        <f>'Eva. classe'!B19</f>
        <v>Lire avec facilité des mots nouveaux, un texte et augmenter sa rapidité de lecture.</v>
      </c>
      <c r="K37" s="23"/>
      <c r="L37" s="23"/>
      <c r="M37" s="23"/>
      <c r="N37" s="23"/>
      <c r="O37" s="23"/>
      <c r="P37" s="23"/>
      <c r="Q37" s="23"/>
      <c r="R37" s="23"/>
      <c r="S37" s="23"/>
      <c r="T37" s="23"/>
      <c r="U37" s="23"/>
      <c r="V37" s="23"/>
      <c r="W37" s="369"/>
      <c r="X37" s="369"/>
      <c r="Y37" s="369"/>
      <c r="Z37" s="369"/>
    </row>
    <row r="38" spans="1:38" ht="15.75" hidden="1" customHeight="1" x14ac:dyDescent="0.2">
      <c r="A38" s="10">
        <f>'Eva. classe'!A20</f>
        <v>5</v>
      </c>
      <c r="B38" s="27">
        <f>INDEX('Eva. classe'!C20:AF20,R24)</f>
        <v>0</v>
      </c>
      <c r="C38" s="27">
        <f>INDEX('Eva. classe'!AG20:BJ20,R24)</f>
        <v>0</v>
      </c>
      <c r="D38" s="27">
        <f>INDEX('Eva. classe'!BK20:CN20,R24)</f>
        <v>0</v>
      </c>
      <c r="F38" s="14">
        <f t="shared" si="0"/>
        <v>0</v>
      </c>
      <c r="G38" s="14">
        <f t="shared" si="1"/>
        <v>0</v>
      </c>
      <c r="H38" s="14">
        <f t="shared" si="2"/>
        <v>1</v>
      </c>
      <c r="I38" s="14">
        <f t="shared" si="3"/>
        <v>0</v>
      </c>
      <c r="J38" s="23" t="str">
        <f>'Eva. classe'!B20</f>
        <v>Lire seul un énoncé et comprendre une consigne.</v>
      </c>
      <c r="K38" s="23"/>
      <c r="L38" s="23"/>
      <c r="M38" s="23"/>
      <c r="N38" s="23"/>
      <c r="O38" s="23"/>
      <c r="P38" s="23"/>
      <c r="Q38" s="23"/>
      <c r="R38" s="23"/>
      <c r="S38" s="23"/>
      <c r="T38" s="23"/>
      <c r="U38" s="23"/>
      <c r="V38" s="23"/>
    </row>
    <row r="39" spans="1:38" ht="15.75" hidden="1" customHeight="1" x14ac:dyDescent="0.2">
      <c r="A39" s="10">
        <f>'Eva. classe'!A21</f>
        <v>6</v>
      </c>
      <c r="B39" s="27">
        <f>INDEX('Eva. classe'!C21:AF21,R24)</f>
        <v>0</v>
      </c>
      <c r="C39" s="27">
        <f>INDEX('Eva. classe'!AG21:BJ21,R24)</f>
        <v>0</v>
      </c>
      <c r="D39" s="27">
        <f>INDEX('Eva. classe'!BK21:CN21,R24)</f>
        <v>0</v>
      </c>
      <c r="F39" s="14">
        <f t="shared" si="0"/>
        <v>0</v>
      </c>
      <c r="G39" s="14">
        <f t="shared" si="1"/>
        <v>0</v>
      </c>
      <c r="H39" s="14">
        <f t="shared" si="2"/>
        <v>1</v>
      </c>
      <c r="I39" s="14">
        <f t="shared" si="3"/>
        <v>0</v>
      </c>
      <c r="J39" s="23" t="str">
        <f>'Eva. classe'!B21</f>
        <v>Lire et comprendre des textes informatifs et documentaires.</v>
      </c>
      <c r="K39" s="23"/>
      <c r="L39" s="23"/>
      <c r="M39" s="23"/>
      <c r="N39" s="23"/>
      <c r="O39" s="23"/>
      <c r="P39" s="23"/>
      <c r="Q39" s="23"/>
      <c r="R39" s="23"/>
      <c r="S39" s="23"/>
      <c r="T39" s="23"/>
      <c r="U39" s="23"/>
      <c r="V39" s="23"/>
    </row>
    <row r="40" spans="1:38" ht="15.75" hidden="1" customHeight="1" x14ac:dyDescent="0.2">
      <c r="A40" s="10">
        <f>'Eva. classe'!A22</f>
        <v>7</v>
      </c>
      <c r="B40" s="27">
        <f>INDEX('Eva. classe'!C22:AF22,R24)</f>
        <v>0</v>
      </c>
      <c r="C40" s="27">
        <f>INDEX('Eva. classe'!AG22:BJ22,R24)</f>
        <v>0</v>
      </c>
      <c r="D40" s="27">
        <f>INDEX('Eva. classe'!BK22:CN22,R24)</f>
        <v>0</v>
      </c>
      <c r="F40" s="14">
        <f t="shared" si="0"/>
        <v>0</v>
      </c>
      <c r="G40" s="14">
        <f t="shared" si="1"/>
        <v>0</v>
      </c>
      <c r="H40" s="14">
        <f t="shared" si="2"/>
        <v>1</v>
      </c>
      <c r="I40" s="14">
        <f t="shared" si="3"/>
        <v>0</v>
      </c>
      <c r="J40" s="23" t="str">
        <f>'Eva. classe'!B22</f>
        <v>Lire et comprendre des textes littéraires (récits, descriptions, dialogues, poèmes).</v>
      </c>
      <c r="K40" s="23"/>
      <c r="L40" s="23"/>
      <c r="M40" s="23"/>
      <c r="N40" s="23"/>
      <c r="O40" s="23"/>
      <c r="P40" s="23"/>
      <c r="Q40" s="23"/>
      <c r="R40" s="23"/>
      <c r="S40" s="23"/>
      <c r="T40" s="23"/>
      <c r="U40" s="23"/>
      <c r="V40" s="23"/>
    </row>
    <row r="41" spans="1:38" ht="15.75" hidden="1" customHeight="1" x14ac:dyDescent="0.2">
      <c r="A41" s="10">
        <f>'Eva. classe'!A23</f>
        <v>8</v>
      </c>
      <c r="B41" s="27">
        <f>INDEX('Eva. classe'!C23:AF23,R24)</f>
        <v>0</v>
      </c>
      <c r="C41" s="27">
        <f>INDEX('Eva. classe'!AG23:BJ23,R24)</f>
        <v>0</v>
      </c>
      <c r="D41" s="27">
        <f>INDEX('Eva. classe'!BK23:CN23,R24)</f>
        <v>0</v>
      </c>
      <c r="F41" s="14">
        <f t="shared" si="0"/>
        <v>0</v>
      </c>
      <c r="G41" s="14">
        <f t="shared" si="1"/>
        <v>0</v>
      </c>
      <c r="H41" s="14">
        <f t="shared" si="2"/>
        <v>1</v>
      </c>
      <c r="I41" s="14">
        <f t="shared" si="3"/>
        <v>0</v>
      </c>
      <c r="J41" s="23" t="str">
        <f>'Eva. classe'!B23</f>
        <v>Repérer les principaux éléments d'un texte (titre, paragraphes, ponctuation, mots de liaison…) pour comprendre.</v>
      </c>
      <c r="K41" s="23"/>
      <c r="L41" s="23"/>
      <c r="M41" s="23"/>
      <c r="N41" s="23"/>
      <c r="O41" s="23"/>
      <c r="P41" s="23"/>
      <c r="Q41" s="23"/>
      <c r="R41" s="23"/>
      <c r="S41" s="23"/>
      <c r="T41" s="23"/>
      <c r="U41" s="23"/>
      <c r="V41" s="23"/>
      <c r="AL41" s="370" t="s">
        <v>120</v>
      </c>
    </row>
    <row r="42" spans="1:38" ht="15.75" hidden="1" customHeight="1" x14ac:dyDescent="0.2">
      <c r="A42" s="10">
        <f>'Eva. classe'!A24</f>
        <v>9</v>
      </c>
      <c r="B42" s="27">
        <f>INDEX('Eva. classe'!C24:AF24,R24)</f>
        <v>0</v>
      </c>
      <c r="C42" s="27">
        <f>INDEX('Eva. classe'!AG24:BJ24,R24)</f>
        <v>0</v>
      </c>
      <c r="D42" s="27">
        <f>INDEX('Eva. classe'!BK24:CN24,R24)</f>
        <v>0</v>
      </c>
      <c r="F42" s="14">
        <f t="shared" si="0"/>
        <v>0</v>
      </c>
      <c r="G42" s="14">
        <f t="shared" si="1"/>
        <v>0</v>
      </c>
      <c r="H42" s="14">
        <f t="shared" si="2"/>
        <v>1</v>
      </c>
      <c r="I42" s="14">
        <f t="shared" si="3"/>
        <v>0</v>
      </c>
      <c r="J42" s="23" t="str">
        <f>'Eva. classe'!B24</f>
        <v>Trouver le thème d'un texte.</v>
      </c>
      <c r="K42" s="23"/>
      <c r="L42" s="23"/>
      <c r="M42" s="23"/>
      <c r="N42" s="23"/>
      <c r="O42" s="23"/>
      <c r="P42" s="23"/>
      <c r="Q42" s="23"/>
      <c r="R42" s="23"/>
      <c r="S42" s="23"/>
      <c r="T42" s="23"/>
      <c r="U42" s="23"/>
      <c r="V42" s="23"/>
      <c r="W42" s="369"/>
      <c r="X42" s="369"/>
      <c r="Y42" s="369"/>
      <c r="Z42" s="369"/>
    </row>
    <row r="43" spans="1:38" ht="15.75" hidden="1" customHeight="1" x14ac:dyDescent="0.2">
      <c r="A43" s="10">
        <f>'Eva. classe'!A25</f>
        <v>10</v>
      </c>
      <c r="B43" s="27">
        <f>INDEX('Eva. classe'!C25:AF25,R24)</f>
        <v>0</v>
      </c>
      <c r="C43" s="27">
        <f>INDEX('Eva. classe'!AG25:BJ25,R24)</f>
        <v>0</v>
      </c>
      <c r="D43" s="27">
        <f>INDEX('Eva. classe'!BK25:CN25,R24)</f>
        <v>0</v>
      </c>
      <c r="F43" s="14">
        <f t="shared" si="0"/>
        <v>0</v>
      </c>
      <c r="G43" s="14">
        <f t="shared" si="1"/>
        <v>0</v>
      </c>
      <c r="H43" s="14">
        <f t="shared" si="2"/>
        <v>1</v>
      </c>
      <c r="I43" s="14">
        <f t="shared" si="3"/>
        <v>0</v>
      </c>
      <c r="J43" s="23" t="str">
        <f>'Eva. classe'!B25</f>
        <v>Se repérer dans une bibliothèque, une médiathèque.</v>
      </c>
      <c r="K43" s="23"/>
      <c r="L43" s="23"/>
      <c r="M43" s="23"/>
      <c r="N43" s="23"/>
      <c r="O43" s="23"/>
      <c r="P43" s="23"/>
      <c r="Q43" s="23"/>
      <c r="R43" s="23"/>
      <c r="S43" s="23"/>
      <c r="T43" s="23"/>
      <c r="U43" s="23"/>
      <c r="V43" s="23"/>
      <c r="W43" s="369"/>
      <c r="X43" s="369"/>
      <c r="Y43" s="369"/>
      <c r="Z43" s="369"/>
      <c r="AL43" s="14" t="str">
        <f>'Liste des élèves'!$E13</f>
        <v>Prénom1</v>
      </c>
    </row>
    <row r="44" spans="1:38" ht="15.75" hidden="1" customHeight="1" x14ac:dyDescent="0.2">
      <c r="A44" s="10">
        <f>'Eva. classe'!A27</f>
        <v>11</v>
      </c>
      <c r="B44" s="27">
        <f>INDEX('Eva. classe'!C27:AF27,R24)</f>
        <v>0</v>
      </c>
      <c r="C44" s="27">
        <f>INDEX('Eva. classe'!AG27:BJ27,R24)</f>
        <v>0</v>
      </c>
      <c r="D44" s="27">
        <f>INDEX('Eva. classe'!BK27:CN27,R24)</f>
        <v>0</v>
      </c>
      <c r="F44" s="14">
        <f t="shared" si="0"/>
        <v>0</v>
      </c>
      <c r="G44" s="14">
        <f t="shared" si="1"/>
        <v>0</v>
      </c>
      <c r="H44" s="14">
        <f t="shared" si="2"/>
        <v>1</v>
      </c>
      <c r="I44" s="14">
        <f t="shared" si="3"/>
        <v>0</v>
      </c>
      <c r="J44" s="23" t="str">
        <f>'Eva. classe'!B27</f>
        <v>Lire intégralement des oeuvres littéraires.</v>
      </c>
      <c r="K44" s="23"/>
      <c r="L44" s="23"/>
      <c r="M44" s="23"/>
      <c r="N44" s="23"/>
      <c r="O44" s="23"/>
      <c r="P44" s="23"/>
      <c r="Q44" s="23"/>
      <c r="R44" s="23"/>
      <c r="S44" s="23"/>
      <c r="T44" s="23"/>
      <c r="U44" s="23"/>
      <c r="V44" s="23"/>
      <c r="W44" s="369"/>
      <c r="X44" s="369"/>
      <c r="Y44" s="369"/>
      <c r="Z44" s="369"/>
      <c r="AL44" s="14" t="str">
        <f>'Liste des élèves'!$E14</f>
        <v>Prénom2</v>
      </c>
    </row>
    <row r="45" spans="1:38" ht="15.75" hidden="1" customHeight="1" x14ac:dyDescent="0.2">
      <c r="A45" s="10">
        <f>'Eva. classe'!A28</f>
        <v>12</v>
      </c>
      <c r="B45" s="27">
        <f>INDEX('Eva. classe'!C28:AF28,R24)</f>
        <v>0</v>
      </c>
      <c r="C45" s="27">
        <f>INDEX('Eva. classe'!AG28:BJ28,R24)</f>
        <v>0</v>
      </c>
      <c r="D45" s="27">
        <f>INDEX('Eva. classe'!BK28:CN28,R24)</f>
        <v>0</v>
      </c>
      <c r="F45" s="14">
        <f t="shared" si="0"/>
        <v>0</v>
      </c>
      <c r="G45" s="14">
        <f t="shared" si="1"/>
        <v>0</v>
      </c>
      <c r="H45" s="14">
        <f t="shared" si="2"/>
        <v>1</v>
      </c>
      <c r="I45" s="14">
        <f t="shared" si="3"/>
        <v>0</v>
      </c>
      <c r="J45" s="23" t="str">
        <f>'Eva. classe'!B28</f>
        <v>Rendre compte d'une lecture.</v>
      </c>
      <c r="K45" s="23"/>
      <c r="L45" s="23"/>
      <c r="M45" s="23"/>
      <c r="N45" s="23"/>
      <c r="O45" s="23"/>
      <c r="P45" s="23"/>
      <c r="Q45" s="23"/>
      <c r="R45" s="23"/>
      <c r="S45" s="23"/>
      <c r="T45" s="23"/>
      <c r="U45" s="23"/>
      <c r="V45" s="23"/>
      <c r="W45" s="369"/>
      <c r="X45" s="369"/>
      <c r="Y45" s="369"/>
      <c r="Z45" s="369"/>
      <c r="AL45" s="14">
        <f>'Liste des élèves'!$E15</f>
        <v>0</v>
      </c>
    </row>
    <row r="46" spans="1:38" ht="15.75" hidden="1" customHeight="1" x14ac:dyDescent="0.2">
      <c r="A46" s="10">
        <f>'Eva. classe'!A29</f>
        <v>13</v>
      </c>
      <c r="B46" s="27">
        <f>INDEX('Eva. classe'!C29:AF29,R24)</f>
        <v>0</v>
      </c>
      <c r="C46" s="27">
        <f>INDEX('Eva. classe'!AG29:BJ29,R24)</f>
        <v>0</v>
      </c>
      <c r="D46" s="27">
        <f>INDEX('Eva. classe'!BK29:CN29,R24)</f>
        <v>0</v>
      </c>
      <c r="F46" s="14">
        <f t="shared" si="0"/>
        <v>0</v>
      </c>
      <c r="G46" s="14">
        <f t="shared" si="1"/>
        <v>0</v>
      </c>
      <c r="H46" s="14">
        <f t="shared" si="2"/>
        <v>1</v>
      </c>
      <c r="I46" s="14">
        <f t="shared" si="3"/>
        <v>0</v>
      </c>
      <c r="J46" s="23" t="str">
        <f>'Eva. classe'!B29</f>
        <v>Etablir des liens entre les textes lus</v>
      </c>
      <c r="K46" s="23"/>
      <c r="L46" s="23"/>
      <c r="M46" s="23"/>
      <c r="N46" s="23"/>
      <c r="O46" s="23"/>
      <c r="P46" s="23"/>
      <c r="Q46" s="23"/>
      <c r="R46" s="23"/>
      <c r="S46" s="23"/>
      <c r="T46" s="23"/>
      <c r="U46" s="23"/>
      <c r="V46" s="23"/>
      <c r="W46" s="369"/>
      <c r="X46" s="369"/>
      <c r="Y46" s="369"/>
      <c r="Z46" s="369"/>
      <c r="AL46" s="14">
        <f>'Liste des élèves'!$E16</f>
        <v>0</v>
      </c>
    </row>
    <row r="47" spans="1:38" ht="12" hidden="1" customHeight="1" x14ac:dyDescent="0.2">
      <c r="J47" s="23"/>
      <c r="K47" s="23"/>
      <c r="L47" s="23"/>
      <c r="M47" s="23"/>
      <c r="N47" s="23"/>
      <c r="O47" s="23"/>
      <c r="P47" s="23"/>
      <c r="Q47" s="23"/>
      <c r="R47" s="23"/>
      <c r="S47" s="23"/>
      <c r="T47" s="23"/>
      <c r="U47" s="23"/>
      <c r="V47" s="23"/>
      <c r="W47" s="369"/>
      <c r="X47" s="369"/>
      <c r="Y47" s="369"/>
      <c r="Z47" s="369"/>
      <c r="AL47" s="14">
        <f>'Liste des élèves'!$E17</f>
        <v>0</v>
      </c>
    </row>
    <row r="48" spans="1:38" ht="15.6" hidden="1" customHeight="1" x14ac:dyDescent="0.2">
      <c r="B48" s="20" t="s">
        <v>117</v>
      </c>
      <c r="C48" s="20" t="s">
        <v>118</v>
      </c>
      <c r="D48" s="20" t="s">
        <v>119</v>
      </c>
      <c r="J48" s="26" t="str">
        <f>'Eva. classe'!B30</f>
        <v>3. ÉCRITURE</v>
      </c>
      <c r="K48" s="23"/>
      <c r="L48" s="23"/>
      <c r="M48" s="23"/>
      <c r="N48" s="23"/>
      <c r="O48" s="23"/>
      <c r="P48" s="23"/>
      <c r="Q48" s="23"/>
      <c r="R48" s="23"/>
      <c r="S48" s="23"/>
      <c r="T48" s="23"/>
      <c r="U48" s="23"/>
      <c r="V48" s="23"/>
      <c r="W48" s="369"/>
      <c r="X48" s="369"/>
      <c r="Y48" s="369"/>
      <c r="Z48" s="369"/>
      <c r="AL48" s="14">
        <f>'Liste des élèves'!$E18</f>
        <v>0</v>
      </c>
    </row>
    <row r="49" spans="1:38" ht="15.75" hidden="1" customHeight="1" x14ac:dyDescent="0.2">
      <c r="A49" s="10">
        <f>'Eva. classe'!A31</f>
        <v>14</v>
      </c>
      <c r="B49" s="27">
        <f>INDEX('Eva. classe'!C31:AF31,R24)</f>
        <v>0</v>
      </c>
      <c r="C49" s="27">
        <f>INDEX('Eva. classe'!AG31:BJ31,R24)</f>
        <v>0</v>
      </c>
      <c r="D49" s="27">
        <f>INDEX('Eva. classe'!BK31:CN31,R24)</f>
        <v>0</v>
      </c>
      <c r="F49" s="14">
        <f t="shared" si="0"/>
        <v>0</v>
      </c>
      <c r="G49" s="14">
        <f t="shared" si="1"/>
        <v>0</v>
      </c>
      <c r="H49" s="14">
        <f t="shared" si="2"/>
        <v>1</v>
      </c>
      <c r="I49" s="14">
        <f t="shared" si="3"/>
        <v>0</v>
      </c>
      <c r="J49" s="23" t="str">
        <f>'Eva. classe'!B31</f>
        <v>Copier un texte sans erreur</v>
      </c>
      <c r="K49" s="23"/>
      <c r="L49" s="23"/>
      <c r="M49" s="23"/>
      <c r="N49" s="23"/>
      <c r="O49" s="23"/>
      <c r="P49" s="23"/>
      <c r="Q49" s="23"/>
      <c r="R49" s="23"/>
      <c r="S49" s="23"/>
      <c r="T49" s="23"/>
      <c r="U49" s="23"/>
      <c r="V49" s="23"/>
      <c r="AL49" s="14">
        <f>'Liste des élèves'!$E19</f>
        <v>0</v>
      </c>
    </row>
    <row r="50" spans="1:38" ht="15.75" hidden="1" customHeight="1" x14ac:dyDescent="0.2">
      <c r="A50" s="10">
        <f>'Eva. classe'!A32</f>
        <v>15</v>
      </c>
      <c r="B50" s="27">
        <f>INDEX('Eva. classe'!C32:AF32,R24)</f>
        <v>0</v>
      </c>
      <c r="C50" s="27">
        <f>INDEX('Eva. classe'!AG32:BJ32,R24)</f>
        <v>0</v>
      </c>
      <c r="D50" s="27">
        <f>INDEX('Eva. classe'!BK32:CN32,R24)</f>
        <v>0</v>
      </c>
      <c r="F50" s="14">
        <f t="shared" si="0"/>
        <v>0</v>
      </c>
      <c r="G50" s="14">
        <f t="shared" si="1"/>
        <v>0</v>
      </c>
      <c r="H50" s="14">
        <f t="shared" si="2"/>
        <v>1</v>
      </c>
      <c r="I50" s="14">
        <f t="shared" si="3"/>
        <v>0</v>
      </c>
      <c r="J50" s="23" t="str">
        <f>'Eva. classe'!B32</f>
        <v>Rédiger, corriger et améliorer un texte cohérent d'une quinzaine de lignes dans une langue correcte.</v>
      </c>
      <c r="K50" s="23"/>
      <c r="L50" s="23"/>
      <c r="M50" s="23"/>
      <c r="N50" s="23"/>
      <c r="O50" s="23"/>
      <c r="P50" s="23"/>
      <c r="Q50" s="23"/>
      <c r="R50" s="23"/>
      <c r="S50" s="23"/>
      <c r="T50" s="23"/>
      <c r="U50" s="23"/>
      <c r="V50" s="23"/>
      <c r="AL50" s="14">
        <f>'Liste des élèves'!$E20</f>
        <v>0</v>
      </c>
    </row>
    <row r="51" spans="1:38" ht="15.75" hidden="1" customHeight="1" x14ac:dyDescent="0.2">
      <c r="A51" s="10">
        <f>'Eva. classe'!A33</f>
        <v>16</v>
      </c>
      <c r="B51" s="27">
        <f>INDEX('Eva. classe'!C33:AF33,R24)</f>
        <v>0</v>
      </c>
      <c r="C51" s="27">
        <f>INDEX('Eva. classe'!AG33:BJ33,R24)</f>
        <v>0</v>
      </c>
      <c r="D51" s="27">
        <f>INDEX('Eva. classe'!BK33:CN33,R24)</f>
        <v>0</v>
      </c>
      <c r="F51" s="14">
        <f t="shared" si="0"/>
        <v>0</v>
      </c>
      <c r="G51" s="14">
        <f t="shared" si="1"/>
        <v>0</v>
      </c>
      <c r="H51" s="14">
        <f t="shared" si="2"/>
        <v>1</v>
      </c>
      <c r="I51" s="14">
        <f t="shared" si="3"/>
        <v>0</v>
      </c>
      <c r="J51" s="23" t="str">
        <f>'Eva. classe'!B33</f>
        <v>Raconter, décrire, expliquer une démarche, justifier une réponse résumer un récit, écrire un poème.</v>
      </c>
      <c r="K51" s="23"/>
      <c r="L51" s="23"/>
      <c r="M51" s="23"/>
      <c r="N51" s="23"/>
      <c r="O51" s="23"/>
      <c r="P51" s="23"/>
      <c r="Q51" s="23"/>
      <c r="R51" s="23"/>
      <c r="S51" s="23"/>
      <c r="T51" s="23"/>
      <c r="U51" s="23"/>
      <c r="V51" s="23"/>
      <c r="AL51" s="14">
        <f>'Liste des élèves'!$E21</f>
        <v>0</v>
      </c>
    </row>
    <row r="52" spans="1:38" ht="12.75" hidden="1" customHeight="1" x14ac:dyDescent="0.2">
      <c r="J52" s="23"/>
      <c r="K52" s="23"/>
      <c r="L52" s="23"/>
      <c r="M52" s="23"/>
      <c r="N52" s="23"/>
      <c r="O52" s="23"/>
      <c r="P52" s="23"/>
      <c r="Q52" s="23"/>
      <c r="R52" s="23"/>
      <c r="S52" s="23"/>
      <c r="T52" s="23"/>
      <c r="U52" s="23"/>
      <c r="V52" s="23"/>
      <c r="AL52" s="14">
        <f>'Liste des élèves'!$E22</f>
        <v>0</v>
      </c>
    </row>
    <row r="53" spans="1:38" ht="15.6" hidden="1" customHeight="1" x14ac:dyDescent="0.2">
      <c r="B53" s="20" t="s">
        <v>117</v>
      </c>
      <c r="C53" s="20" t="s">
        <v>118</v>
      </c>
      <c r="D53" s="20" t="s">
        <v>119</v>
      </c>
      <c r="J53" s="26" t="str">
        <f>'Eva. classe'!B35</f>
        <v>Vocabulaire</v>
      </c>
      <c r="K53" s="23"/>
      <c r="L53" s="23"/>
      <c r="M53" s="23"/>
      <c r="N53" s="23"/>
      <c r="O53" s="23"/>
      <c r="P53" s="23"/>
      <c r="Q53" s="23"/>
      <c r="R53" s="23"/>
      <c r="S53" s="23"/>
      <c r="T53" s="23"/>
      <c r="U53" s="23"/>
      <c r="V53" s="23"/>
      <c r="W53" s="369"/>
      <c r="X53" s="369"/>
      <c r="Y53" s="369"/>
      <c r="Z53" s="369"/>
      <c r="AL53" s="14">
        <f>'Liste des élèves'!$E23</f>
        <v>0</v>
      </c>
    </row>
    <row r="54" spans="1:38" ht="15.75" hidden="1" customHeight="1" x14ac:dyDescent="0.2">
      <c r="A54" s="10">
        <f>'Eva. classe'!A36</f>
        <v>17</v>
      </c>
      <c r="B54" s="27">
        <f>INDEX('Eva. classe'!C36:AF36,R24)</f>
        <v>0</v>
      </c>
      <c r="C54" s="27">
        <f>INDEX('Eva. classe'!AG36:BJ36,R24)</f>
        <v>0</v>
      </c>
      <c r="D54" s="27">
        <f>INDEX('Eva. classe'!BK36:CN36,R24)</f>
        <v>0</v>
      </c>
      <c r="F54" s="14">
        <f t="shared" si="0"/>
        <v>0</v>
      </c>
      <c r="G54" s="14">
        <f t="shared" si="1"/>
        <v>0</v>
      </c>
      <c r="H54" s="14">
        <f t="shared" si="2"/>
        <v>1</v>
      </c>
      <c r="I54" s="14">
        <f t="shared" si="3"/>
        <v>0</v>
      </c>
      <c r="J54" s="23" t="str">
        <f>'Eva. classe'!B36</f>
        <v>Connaître le vocabulaire et utiliser à bon escient les termes utilisés en classe.</v>
      </c>
      <c r="K54" s="23"/>
      <c r="L54" s="23"/>
      <c r="M54" s="23"/>
      <c r="N54" s="23"/>
      <c r="O54" s="23"/>
      <c r="P54" s="23"/>
      <c r="Q54" s="23"/>
      <c r="R54" s="23"/>
      <c r="S54" s="23"/>
      <c r="T54" s="23"/>
      <c r="U54" s="23"/>
      <c r="V54" s="23"/>
      <c r="AL54" s="14">
        <f>'Liste des élèves'!$E24</f>
        <v>0</v>
      </c>
    </row>
    <row r="55" spans="1:38" ht="15.75" hidden="1" customHeight="1" x14ac:dyDescent="0.2">
      <c r="A55" s="10">
        <f>'Eva. classe'!A37</f>
        <v>18</v>
      </c>
      <c r="B55" s="27">
        <f>INDEX('Eva. classe'!C37:AF37,R24)</f>
        <v>0</v>
      </c>
      <c r="C55" s="27">
        <f>INDEX('Eva. classe'!AG37:BJ37,R24)</f>
        <v>0</v>
      </c>
      <c r="D55" s="27">
        <f>INDEX('Eva. classe'!BK37:CN37,R24)</f>
        <v>0</v>
      </c>
      <c r="F55" s="14">
        <f t="shared" si="0"/>
        <v>0</v>
      </c>
      <c r="G55" s="14">
        <f t="shared" si="1"/>
        <v>0</v>
      </c>
      <c r="H55" s="14">
        <f t="shared" si="2"/>
        <v>1</v>
      </c>
      <c r="I55" s="14">
        <f t="shared" si="3"/>
        <v>0</v>
      </c>
      <c r="J55" s="23" t="str">
        <f>'Eva. classe'!B37</f>
        <v>Maîtriser le sens des mots.</v>
      </c>
      <c r="K55" s="23"/>
      <c r="L55" s="23"/>
      <c r="M55" s="23"/>
      <c r="N55" s="23"/>
      <c r="O55" s="23"/>
      <c r="P55" s="23"/>
      <c r="Q55" s="23"/>
      <c r="R55" s="23"/>
      <c r="S55" s="23"/>
      <c r="T55" s="23"/>
      <c r="U55" s="23"/>
      <c r="V55" s="23"/>
      <c r="AL55" s="14">
        <f>'Liste des élèves'!$E25</f>
        <v>0</v>
      </c>
    </row>
    <row r="56" spans="1:38" ht="15.75" hidden="1" customHeight="1" x14ac:dyDescent="0.2">
      <c r="A56" s="10">
        <f>'Eva. classe'!A38</f>
        <v>19</v>
      </c>
      <c r="B56" s="27">
        <f>INDEX('Eva. classe'!C38:AF38,R24)</f>
        <v>0</v>
      </c>
      <c r="C56" s="27">
        <f>INDEX('Eva. classe'!AG38:BJ38,R24)</f>
        <v>0</v>
      </c>
      <c r="D56" s="27">
        <f>INDEX('Eva. classe'!BK38:CN38,R24)</f>
        <v>0</v>
      </c>
      <c r="F56" s="14">
        <f t="shared" si="0"/>
        <v>0</v>
      </c>
      <c r="G56" s="14">
        <f t="shared" si="1"/>
        <v>0</v>
      </c>
      <c r="H56" s="14">
        <f t="shared" si="2"/>
        <v>1</v>
      </c>
      <c r="I56" s="14">
        <f t="shared" si="3"/>
        <v>0</v>
      </c>
      <c r="J56" s="23" t="str">
        <f>'Eva. classe'!B38</f>
        <v>Comprendre le sens des mots selon leur contexte en situation de lecture.</v>
      </c>
      <c r="K56" s="23"/>
      <c r="L56" s="23"/>
      <c r="M56" s="23"/>
      <c r="N56" s="23"/>
      <c r="O56" s="23"/>
      <c r="P56" s="23"/>
      <c r="Q56" s="23"/>
      <c r="R56" s="23"/>
      <c r="S56" s="23"/>
      <c r="T56" s="23"/>
      <c r="U56" s="23"/>
      <c r="V56" s="23"/>
      <c r="AL56" s="14">
        <f>'Liste des élèves'!$E26</f>
        <v>0</v>
      </c>
    </row>
    <row r="57" spans="1:38" ht="15.75" hidden="1" customHeight="1" x14ac:dyDescent="0.2">
      <c r="A57" s="10">
        <f>'Eva. classe'!A39</f>
        <v>20</v>
      </c>
      <c r="B57" s="27">
        <f>INDEX('Eva. classe'!C39:AF39,R24)</f>
        <v>0</v>
      </c>
      <c r="C57" s="27">
        <f>INDEX('Eva. classe'!AG39:BJ39,R24)</f>
        <v>0</v>
      </c>
      <c r="D57" s="27">
        <f>INDEX('Eva. classe'!BK39:CN39,R24)</f>
        <v>0</v>
      </c>
      <c r="F57" s="14">
        <f t="shared" si="0"/>
        <v>0</v>
      </c>
      <c r="G57" s="14">
        <f t="shared" si="1"/>
        <v>0</v>
      </c>
      <c r="H57" s="14">
        <f t="shared" si="2"/>
        <v>1</v>
      </c>
      <c r="I57" s="14">
        <f t="shared" si="3"/>
        <v>0</v>
      </c>
      <c r="J57" s="23" t="str">
        <f>'Eva. classe'!B39</f>
        <v>Construire des familles de mots.</v>
      </c>
      <c r="K57" s="23"/>
      <c r="L57" s="23"/>
      <c r="M57" s="23"/>
      <c r="N57" s="23"/>
      <c r="O57" s="23"/>
      <c r="P57" s="23"/>
      <c r="Q57" s="23"/>
      <c r="R57" s="23"/>
      <c r="S57" s="23"/>
      <c r="T57" s="23"/>
      <c r="U57" s="23"/>
      <c r="V57" s="23"/>
      <c r="AL57" s="14">
        <f>'Liste des élèves'!$E27</f>
        <v>0</v>
      </c>
    </row>
    <row r="58" spans="1:38" ht="15.75" hidden="1" customHeight="1" x14ac:dyDescent="0.2">
      <c r="A58" s="10">
        <f>'Eva. classe'!A40</f>
        <v>21</v>
      </c>
      <c r="B58" s="27">
        <f>INDEX('Eva. classe'!C40:AF40,R24)</f>
        <v>0</v>
      </c>
      <c r="C58" s="27">
        <f>INDEX('Eva. classe'!AG40:BJ40,R24)</f>
        <v>0</v>
      </c>
      <c r="D58" s="27">
        <f>INDEX('Eva. classe'!BK40:CN40,R24)</f>
        <v>0</v>
      </c>
      <c r="F58" s="14">
        <f t="shared" si="0"/>
        <v>0</v>
      </c>
      <c r="G58" s="14">
        <f t="shared" si="1"/>
        <v>0</v>
      </c>
      <c r="H58" s="14">
        <f t="shared" si="2"/>
        <v>1</v>
      </c>
      <c r="I58" s="14">
        <f t="shared" si="3"/>
        <v>0</v>
      </c>
      <c r="J58" s="23" t="str">
        <f>'Eva. classe'!B40</f>
        <v>Définir un mot à l'aide du dictionnaire.</v>
      </c>
      <c r="K58" s="23"/>
      <c r="L58" s="23"/>
      <c r="M58" s="23"/>
      <c r="N58" s="23"/>
      <c r="O58" s="23"/>
      <c r="P58" s="23"/>
      <c r="Q58" s="23"/>
      <c r="R58" s="23"/>
      <c r="S58" s="23"/>
      <c r="T58" s="23"/>
      <c r="U58" s="23"/>
      <c r="V58" s="23"/>
      <c r="AL58" s="14">
        <f>'Liste des élèves'!$E28</f>
        <v>0</v>
      </c>
    </row>
    <row r="59" spans="1:38" ht="15.75" hidden="1" customHeight="1" x14ac:dyDescent="0.2">
      <c r="A59" s="10">
        <f>'Eva. classe'!A42</f>
        <v>22</v>
      </c>
      <c r="B59" s="27">
        <f>INDEX('Eva. classe'!C42:AF42,R24)</f>
        <v>0</v>
      </c>
      <c r="C59" s="27">
        <f>INDEX('Eva. classe'!AG42:BJ42,R24)</f>
        <v>0</v>
      </c>
      <c r="D59" s="27">
        <f>INDEX('Eva. classe'!BK42:CN42,R24)</f>
        <v>0</v>
      </c>
      <c r="F59" s="14">
        <f t="shared" si="0"/>
        <v>0</v>
      </c>
      <c r="G59" s="14">
        <f t="shared" si="1"/>
        <v>0</v>
      </c>
      <c r="H59" s="14">
        <f t="shared" si="2"/>
        <v>1</v>
      </c>
      <c r="I59" s="14">
        <f t="shared" si="3"/>
        <v>0</v>
      </c>
      <c r="J59" s="23" t="str">
        <f>'Eva. classe'!B42</f>
        <v>Connaître le vocabulaire et utiliser à bon escient les phrases selon leur type et leur forme.</v>
      </c>
      <c r="K59" s="23"/>
      <c r="L59" s="23"/>
      <c r="M59" s="23"/>
      <c r="N59" s="23"/>
      <c r="O59" s="23"/>
      <c r="P59" s="23"/>
      <c r="Q59" s="23"/>
      <c r="R59" s="23"/>
      <c r="S59" s="23"/>
      <c r="T59" s="23"/>
      <c r="U59" s="23"/>
      <c r="V59" s="23"/>
      <c r="AL59" s="14">
        <f>'Liste des élèves'!$E29</f>
        <v>0</v>
      </c>
    </row>
    <row r="60" spans="1:38" ht="15.75" hidden="1" customHeight="1" x14ac:dyDescent="0.2">
      <c r="A60" s="10">
        <f>'Eva. classe'!A43</f>
        <v>23</v>
      </c>
      <c r="B60" s="27">
        <f>INDEX('Eva. classe'!C43:AF43,R24)</f>
        <v>0</v>
      </c>
      <c r="C60" s="27">
        <f>INDEX('Eva. classe'!AG43:BJ43,R24)</f>
        <v>0</v>
      </c>
      <c r="D60" s="27">
        <f>INDEX('Eva. classe'!BK43:CN43,R24)</f>
        <v>0</v>
      </c>
      <c r="F60" s="14">
        <f t="shared" si="0"/>
        <v>0</v>
      </c>
      <c r="G60" s="14">
        <f t="shared" si="1"/>
        <v>0</v>
      </c>
      <c r="H60" s="14">
        <f t="shared" si="2"/>
        <v>1</v>
      </c>
      <c r="I60" s="14">
        <f t="shared" si="3"/>
        <v>0</v>
      </c>
      <c r="J60" s="23" t="str">
        <f>'Eva. classe'!B43</f>
        <v>Identifier la nature (nom, verbe, article, déterminant, adjectif, pronom personnel, pronom relatif, préposition,…)..</v>
      </c>
      <c r="K60" s="23"/>
      <c r="L60" s="23"/>
      <c r="M60" s="23"/>
      <c r="N60" s="23"/>
      <c r="O60" s="23"/>
      <c r="P60" s="23"/>
      <c r="Q60" s="23"/>
      <c r="R60" s="23"/>
      <c r="S60" s="23"/>
      <c r="T60" s="23"/>
      <c r="U60" s="23"/>
      <c r="V60" s="23"/>
      <c r="AL60" s="14">
        <f>'Liste des élèves'!$E30</f>
        <v>0</v>
      </c>
    </row>
    <row r="61" spans="1:38" ht="15.75" hidden="1" customHeight="1" x14ac:dyDescent="0.2">
      <c r="A61" s="10">
        <f>'Eva. classe'!A44</f>
        <v>24</v>
      </c>
      <c r="B61" s="27">
        <f>INDEX('Eva. classe'!C44:AF44,R24)</f>
        <v>0</v>
      </c>
      <c r="C61" s="27">
        <f>INDEX('Eva. classe'!AG44:BJ44,R24)</f>
        <v>0</v>
      </c>
      <c r="D61" s="27">
        <f>INDEX('Eva. classe'!BK44:CN44,R24)</f>
        <v>0</v>
      </c>
      <c r="F61" s="14">
        <f t="shared" si="0"/>
        <v>0</v>
      </c>
      <c r="G61" s="14">
        <f t="shared" si="1"/>
        <v>0</v>
      </c>
      <c r="H61" s="14">
        <f t="shared" si="2"/>
        <v>1</v>
      </c>
      <c r="I61" s="14">
        <f t="shared" si="3"/>
        <v>0</v>
      </c>
      <c r="J61" s="645" t="str">
        <f>'Eva. classe'!B44</f>
        <v>Identifier la fonction (sujet, verbe, complément d'objet, complément du nom, complément circonstanciel, attribut du sujet) et les utiliser à on escient.</v>
      </c>
      <c r="K61" s="645"/>
      <c r="L61" s="645"/>
      <c r="M61" s="645"/>
      <c r="N61" s="645"/>
      <c r="O61" s="645"/>
      <c r="P61" s="645"/>
      <c r="Q61" s="645"/>
      <c r="R61" s="645"/>
      <c r="S61" s="645"/>
      <c r="T61" s="645"/>
      <c r="U61" s="645"/>
      <c r="V61" s="29"/>
      <c r="AL61" s="14">
        <f>'Liste des élèves'!$E31</f>
        <v>0</v>
      </c>
    </row>
    <row r="62" spans="1:38" ht="15.75" hidden="1" customHeight="1" x14ac:dyDescent="0.2">
      <c r="A62" s="10">
        <f>'Eva. classe'!A46</f>
        <v>25</v>
      </c>
      <c r="B62" s="27">
        <f>INDEX('Eva. classe'!C46:AF46,R24)</f>
        <v>0</v>
      </c>
      <c r="C62" s="27">
        <f>INDEX('Eva. classe'!AG46:BJ46,R24)</f>
        <v>0</v>
      </c>
      <c r="D62" s="27">
        <f>INDEX('Eva. classe'!BK46:CN46,R24)</f>
        <v>0</v>
      </c>
      <c r="F62" s="14">
        <f t="shared" si="0"/>
        <v>0</v>
      </c>
      <c r="G62" s="14">
        <f t="shared" si="1"/>
        <v>0</v>
      </c>
      <c r="H62" s="14">
        <f t="shared" si="2"/>
        <v>1</v>
      </c>
      <c r="I62" s="14">
        <f t="shared" si="3"/>
        <v>0</v>
      </c>
      <c r="J62" s="23" t="str">
        <f>'Eva. classe'!B46</f>
        <v>Comprendre les règles de formation des temps des verbes et repérer dans un texte les verbes aux temps étudiés en classe.</v>
      </c>
      <c r="K62" s="23"/>
      <c r="L62" s="23"/>
      <c r="M62" s="23"/>
      <c r="N62" s="23"/>
      <c r="O62" s="23"/>
      <c r="P62" s="23"/>
      <c r="Q62" s="23"/>
      <c r="R62" s="23"/>
      <c r="S62" s="23"/>
      <c r="T62" s="23"/>
      <c r="U62" s="23"/>
      <c r="V62" s="23"/>
      <c r="AL62" s="14">
        <f>'Liste des élèves'!$E32</f>
        <v>0</v>
      </c>
    </row>
    <row r="63" spans="1:38" ht="15.75" hidden="1" customHeight="1" x14ac:dyDescent="0.2">
      <c r="A63" s="10">
        <f>'Eva. classe'!A47</f>
        <v>26</v>
      </c>
      <c r="B63" s="27">
        <f>INDEX('Eva. classe'!C47:AF47,R24)</f>
        <v>0</v>
      </c>
      <c r="C63" s="27">
        <f>INDEX('Eva. classe'!AG47:BJ47,R24)</f>
        <v>0</v>
      </c>
      <c r="D63" s="27">
        <f>INDEX('Eva. classe'!BK47:CN47,R24)</f>
        <v>0</v>
      </c>
      <c r="F63" s="14">
        <f t="shared" si="0"/>
        <v>0</v>
      </c>
      <c r="G63" s="14">
        <f t="shared" si="1"/>
        <v>0</v>
      </c>
      <c r="H63" s="14">
        <f t="shared" si="2"/>
        <v>1</v>
      </c>
      <c r="I63" s="14">
        <f t="shared" si="3"/>
        <v>0</v>
      </c>
      <c r="J63" s="23" t="str">
        <f>'Eva. classe'!B47</f>
        <v>Conjuguer les verbes aux temps étudiés en classe.</v>
      </c>
      <c r="K63" s="23"/>
      <c r="L63" s="23"/>
      <c r="M63" s="23"/>
      <c r="N63" s="23"/>
      <c r="O63" s="23"/>
      <c r="P63" s="23"/>
      <c r="Q63" s="23"/>
      <c r="R63" s="23"/>
      <c r="S63" s="23"/>
      <c r="T63" s="23"/>
      <c r="U63" s="23"/>
      <c r="V63" s="23"/>
      <c r="AL63" s="14">
        <f>'Liste des élèves'!$E33</f>
        <v>0</v>
      </c>
    </row>
    <row r="64" spans="1:38" ht="15.75" hidden="1" customHeight="1" x14ac:dyDescent="0.2">
      <c r="A64" s="10">
        <f>'Eva. classe'!A48</f>
        <v>27</v>
      </c>
      <c r="B64" s="27">
        <f>INDEX('Eva. classe'!C48:AF48,R24)</f>
        <v>0</v>
      </c>
      <c r="C64" s="27">
        <f>INDEX('Eva. classe'!AG48:BJ48,R24)</f>
        <v>0</v>
      </c>
      <c r="D64" s="27">
        <f>INDEX('Eva. classe'!BK48:CN48,R24)</f>
        <v>0</v>
      </c>
      <c r="F64" s="14">
        <f t="shared" si="0"/>
        <v>0</v>
      </c>
      <c r="G64" s="14">
        <f t="shared" si="1"/>
        <v>0</v>
      </c>
      <c r="H64" s="14">
        <f t="shared" si="2"/>
        <v>1</v>
      </c>
      <c r="I64" s="14">
        <f t="shared" si="3"/>
        <v>0</v>
      </c>
      <c r="J64" s="23" t="str">
        <f>'Eva. classe'!B48</f>
        <v>Utiliser les temps des verbes étudiés en classe.</v>
      </c>
      <c r="K64" s="23"/>
      <c r="L64" s="23"/>
      <c r="M64" s="23"/>
      <c r="N64" s="23"/>
      <c r="O64" s="23"/>
      <c r="P64" s="23"/>
      <c r="Q64" s="23"/>
      <c r="R64" s="23"/>
      <c r="S64" s="23"/>
      <c r="T64" s="23"/>
      <c r="U64" s="23"/>
      <c r="V64" s="23"/>
      <c r="AL64" s="14">
        <f>'Liste des élèves'!$E34</f>
        <v>0</v>
      </c>
    </row>
    <row r="65" spans="1:38" ht="15.75" hidden="1" customHeight="1" x14ac:dyDescent="0.2">
      <c r="A65" s="10">
        <f>'Eva. classe'!A49</f>
        <v>28</v>
      </c>
      <c r="B65" s="27">
        <f>INDEX('Eva. classe'!C49:AF49,R24)</f>
        <v>0</v>
      </c>
      <c r="C65" s="27">
        <f>INDEX('Eva. classe'!AG49:BJ49,R24)</f>
        <v>0</v>
      </c>
      <c r="D65" s="27">
        <f>INDEX('Eva. classe'!BK49:CN49,R24)</f>
        <v>0</v>
      </c>
      <c r="F65" s="14">
        <f t="shared" si="0"/>
        <v>0</v>
      </c>
      <c r="G65" s="14">
        <f t="shared" si="1"/>
        <v>0</v>
      </c>
      <c r="H65" s="14">
        <f t="shared" si="2"/>
        <v>1</v>
      </c>
      <c r="I65" s="14">
        <f t="shared" si="3"/>
        <v>0</v>
      </c>
      <c r="J65" s="23" t="str">
        <f>'Eva. classe'!B49</f>
        <v>Connaître les règles d'accords étudiés en classe (sujet, verbe, dans le groupe nominal).</v>
      </c>
      <c r="K65" s="23"/>
      <c r="L65" s="23"/>
      <c r="M65" s="23"/>
      <c r="N65" s="23"/>
      <c r="O65" s="23"/>
      <c r="P65" s="23"/>
      <c r="Q65" s="23"/>
      <c r="R65" s="23"/>
      <c r="S65" s="23"/>
      <c r="T65" s="23"/>
      <c r="U65" s="23"/>
      <c r="V65" s="23"/>
      <c r="AL65" s="14">
        <f>'Liste des élèves'!$E35</f>
        <v>0</v>
      </c>
    </row>
    <row r="66" spans="1:38" ht="15.75" hidden="1" customHeight="1" x14ac:dyDescent="0.2">
      <c r="A66" s="10">
        <f>'Eva. classe'!A51</f>
        <v>29</v>
      </c>
      <c r="B66" s="27">
        <f>INDEX('Eva. classe'!C51:AF51,R24)</f>
        <v>0</v>
      </c>
      <c r="C66" s="27">
        <f>INDEX('Eva. classe'!AG51:BJ51,R24)</f>
        <v>0</v>
      </c>
      <c r="D66" s="27">
        <f>INDEX('Eva. classe'!BK51:CN51,R24)</f>
        <v>0</v>
      </c>
      <c r="F66" s="14">
        <f t="shared" si="0"/>
        <v>0</v>
      </c>
      <c r="G66" s="14">
        <f t="shared" si="1"/>
        <v>0</v>
      </c>
      <c r="H66" s="14">
        <f t="shared" si="2"/>
        <v>1</v>
      </c>
      <c r="I66" s="14">
        <f t="shared" si="3"/>
        <v>0</v>
      </c>
      <c r="J66" s="23" t="str">
        <f>'Eva. classe'!B51</f>
        <v>Écrire sans erreur sous la dictée un texte d'une dizaine de lignes en mobilisant ses connaissances sur la langue.</v>
      </c>
      <c r="K66" s="23"/>
      <c r="L66" s="23"/>
      <c r="M66" s="23"/>
      <c r="N66" s="23"/>
      <c r="O66" s="23"/>
      <c r="P66" s="23"/>
      <c r="Q66" s="23"/>
      <c r="R66" s="23"/>
      <c r="S66" s="23"/>
      <c r="T66" s="23"/>
      <c r="U66" s="23"/>
      <c r="V66" s="23"/>
      <c r="AL66" s="14">
        <f>'Liste des élèves'!$E36</f>
        <v>0</v>
      </c>
    </row>
    <row r="67" spans="1:38" ht="15.75" hidden="1" customHeight="1" x14ac:dyDescent="0.2">
      <c r="A67" s="10">
        <f>'Eva. classe'!A52</f>
        <v>30</v>
      </c>
      <c r="B67" s="27">
        <f>INDEX('Eva. classe'!C52:AF52,R24)</f>
        <v>0</v>
      </c>
      <c r="C67" s="27">
        <f>INDEX('Eva. classe'!AG52:BJ52,R24)</f>
        <v>0</v>
      </c>
      <c r="D67" s="27">
        <f>INDEX('Eva. classe'!BK52:CN52,R24)</f>
        <v>0</v>
      </c>
      <c r="F67" s="14">
        <f t="shared" si="0"/>
        <v>0</v>
      </c>
      <c r="G67" s="14">
        <f t="shared" si="1"/>
        <v>0</v>
      </c>
      <c r="H67" s="14">
        <f t="shared" si="2"/>
        <v>1</v>
      </c>
      <c r="I67" s="14">
        <f t="shared" si="3"/>
        <v>0</v>
      </c>
      <c r="J67" s="23" t="str">
        <f>'Eva. classe'!B52</f>
        <v>Utiliser ses connaissances pour maîtriser l'orthographe grammaticale.</v>
      </c>
      <c r="K67" s="23"/>
      <c r="L67" s="23"/>
      <c r="M67" s="23"/>
      <c r="N67" s="23"/>
      <c r="O67" s="23"/>
      <c r="P67" s="23"/>
      <c r="Q67" s="23"/>
      <c r="R67" s="23"/>
      <c r="S67" s="23"/>
      <c r="T67" s="23"/>
      <c r="U67" s="23"/>
      <c r="V67" s="23"/>
      <c r="AL67" s="14">
        <f>'Liste des élèves'!$E37</f>
        <v>0</v>
      </c>
    </row>
    <row r="68" spans="1:38" ht="15.75" hidden="1" customHeight="1" x14ac:dyDescent="0.2">
      <c r="A68" s="10">
        <f>'Eva. classe'!A53</f>
        <v>31</v>
      </c>
      <c r="B68" s="27">
        <f>INDEX('Eva. classe'!C53:AF53,R24)</f>
        <v>0</v>
      </c>
      <c r="C68" s="27">
        <f>INDEX('Eva. classe'!AG53:BJ53,R24)</f>
        <v>0</v>
      </c>
      <c r="D68" s="27">
        <f>INDEX('Eva. classe'!BK46:CN46,R24)</f>
        <v>0</v>
      </c>
      <c r="F68" s="14">
        <f>MIN(COUNTIF(D68,2)+COUNTIF(D68,1)+COUNTIF(C68,2)+COUNTIF(C68,1)+COUNTIF(B68,2)+COUNTIF(B68,1),1)</f>
        <v>0</v>
      </c>
      <c r="G68" s="14">
        <f>IF(OR(D68=3,D68=4),0,F68)</f>
        <v>0</v>
      </c>
      <c r="H68" s="14">
        <f>IF(OR(C68=3,C68=4),0,1)</f>
        <v>1</v>
      </c>
      <c r="I68" s="14">
        <f>IF(OR(D68=2,D68=1),1,G68*H68)</f>
        <v>0</v>
      </c>
      <c r="J68" s="23" t="str">
        <f>'Eva. classe'!B53</f>
        <v>Maîtriser l'orthographe lexicale.</v>
      </c>
      <c r="K68" s="23"/>
      <c r="L68" s="23"/>
      <c r="M68" s="23"/>
      <c r="N68" s="23"/>
      <c r="O68" s="23"/>
      <c r="P68" s="23"/>
      <c r="Q68" s="23"/>
      <c r="R68" s="23"/>
      <c r="S68" s="23"/>
      <c r="T68" s="23"/>
      <c r="U68" s="23"/>
      <c r="V68" s="23"/>
      <c r="AL68" s="14">
        <f>'Liste des élèves'!$E38</f>
        <v>0</v>
      </c>
    </row>
    <row r="69" spans="1:38" ht="15.75" hidden="1" customHeight="1" x14ac:dyDescent="0.2">
      <c r="J69" s="23"/>
      <c r="K69" s="23"/>
      <c r="L69" s="23"/>
      <c r="M69" s="23"/>
      <c r="N69" s="23"/>
      <c r="O69" s="23"/>
      <c r="P69" s="23"/>
      <c r="Q69" s="23"/>
      <c r="R69" s="23"/>
      <c r="S69" s="23"/>
      <c r="T69" s="23"/>
      <c r="U69" s="23"/>
      <c r="V69" s="23"/>
      <c r="AL69" s="14">
        <f>'Liste des élèves'!$E39</f>
        <v>0</v>
      </c>
    </row>
    <row r="70" spans="1:38" ht="15.75" hidden="1" customHeight="1" x14ac:dyDescent="0.2">
      <c r="J70" s="23"/>
      <c r="K70" s="23"/>
      <c r="L70" s="23"/>
      <c r="M70" s="23"/>
      <c r="N70" s="23"/>
      <c r="O70" s="23"/>
      <c r="P70" s="23"/>
      <c r="Q70" s="23"/>
      <c r="R70" s="23"/>
      <c r="S70" s="23"/>
      <c r="T70" s="23"/>
      <c r="U70" s="23"/>
      <c r="V70" s="23"/>
      <c r="AL70" s="14">
        <f>'Liste des élèves'!$E40</f>
        <v>0</v>
      </c>
    </row>
    <row r="71" spans="1:38" ht="15.75" hidden="1" customHeight="1" x14ac:dyDescent="0.2">
      <c r="J71" s="23"/>
      <c r="K71" s="23"/>
      <c r="L71" s="23"/>
      <c r="M71" s="23"/>
      <c r="N71" s="23"/>
      <c r="O71" s="23"/>
      <c r="P71" s="23"/>
      <c r="Q71" s="23"/>
      <c r="R71" s="23"/>
      <c r="S71" s="23"/>
      <c r="T71" s="23"/>
      <c r="U71" s="23"/>
      <c r="V71" s="23"/>
      <c r="AL71" s="14">
        <f>'Liste des élèves'!$E41</f>
        <v>0</v>
      </c>
    </row>
    <row r="72" spans="1:38" ht="15.75" hidden="1" customHeight="1" x14ac:dyDescent="0.2">
      <c r="I72" s="30" t="e">
        <f>#REF!</f>
        <v>#REF!</v>
      </c>
      <c r="J72" s="10" t="s">
        <v>116</v>
      </c>
      <c r="K72" s="11">
        <f>K24</f>
        <v>0</v>
      </c>
      <c r="L72" s="90"/>
      <c r="M72" s="90"/>
      <c r="N72" s="23"/>
      <c r="O72" s="23"/>
      <c r="P72" s="23"/>
      <c r="Q72" s="23"/>
      <c r="R72" s="23"/>
      <c r="S72" s="646">
        <f>S24</f>
        <v>0</v>
      </c>
      <c r="T72" s="647"/>
      <c r="U72" s="648"/>
      <c r="V72" s="23"/>
      <c r="W72" s="371"/>
      <c r="X72" s="371"/>
      <c r="Y72" s="371"/>
      <c r="Z72" s="371"/>
      <c r="AL72" s="14">
        <f>'Liste des élèves'!$E42</f>
        <v>0</v>
      </c>
    </row>
    <row r="73" spans="1:38" ht="15.75" hidden="1" customHeight="1" x14ac:dyDescent="0.2">
      <c r="I73" s="30"/>
      <c r="J73" s="10"/>
      <c r="K73" s="32"/>
      <c r="L73" s="32"/>
      <c r="M73" s="32"/>
      <c r="N73" s="23"/>
      <c r="O73" s="23"/>
      <c r="P73" s="23"/>
      <c r="Q73" s="23"/>
      <c r="R73" s="23"/>
      <c r="S73" s="32"/>
      <c r="T73" s="32"/>
      <c r="U73" s="32"/>
      <c r="V73" s="23"/>
      <c r="W73" s="371"/>
      <c r="X73" s="371"/>
      <c r="Y73" s="371"/>
      <c r="Z73" s="371"/>
    </row>
    <row r="74" spans="1:38" ht="15.75" hidden="1" customHeight="1" x14ac:dyDescent="0.2">
      <c r="A74" s="33" t="str">
        <f>'Eva. classe'!B54</f>
        <v>► MATHÉMATIQUES</v>
      </c>
      <c r="B74" s="34"/>
      <c r="C74" s="34"/>
      <c r="D74" s="34"/>
      <c r="E74" s="34"/>
      <c r="F74" s="34"/>
      <c r="G74" s="34"/>
      <c r="H74" s="34"/>
      <c r="I74" s="34"/>
      <c r="J74" s="34"/>
      <c r="K74" s="34"/>
      <c r="L74" s="34"/>
      <c r="M74" s="34"/>
      <c r="N74" s="34"/>
      <c r="O74" s="34"/>
      <c r="P74" s="34"/>
      <c r="Q74" s="34"/>
      <c r="R74" s="34"/>
      <c r="S74" s="34"/>
      <c r="T74" s="34"/>
      <c r="U74" s="34"/>
      <c r="V74" s="23"/>
      <c r="W74" s="371"/>
      <c r="X74" s="371"/>
      <c r="Y74" s="371"/>
      <c r="Z74" s="371"/>
    </row>
    <row r="75" spans="1:38" ht="15.75" hidden="1" customHeight="1" x14ac:dyDescent="0.2">
      <c r="I75" s="30"/>
      <c r="J75" s="33" t="str">
        <f>'Eva. classe'!B55</f>
        <v>1. NOMBRES ET CALCUL</v>
      </c>
      <c r="K75" s="32"/>
      <c r="L75" s="32"/>
      <c r="M75" s="32"/>
      <c r="N75" s="23"/>
      <c r="O75" s="23"/>
      <c r="P75" s="23"/>
      <c r="Q75" s="23"/>
      <c r="R75" s="23"/>
      <c r="S75" s="32"/>
      <c r="T75" s="32"/>
      <c r="U75" s="32"/>
      <c r="V75" s="23"/>
      <c r="W75" s="371"/>
      <c r="X75" s="371"/>
      <c r="Y75" s="371"/>
      <c r="Z75" s="371"/>
    </row>
    <row r="76" spans="1:38" ht="15.75" hidden="1" customHeight="1" x14ac:dyDescent="0.2">
      <c r="B76" s="13" t="s">
        <v>117</v>
      </c>
      <c r="C76" s="13" t="s">
        <v>118</v>
      </c>
      <c r="D76" s="13" t="s">
        <v>119</v>
      </c>
      <c r="J76" s="33" t="str">
        <f>'Eva. classe'!B56</f>
        <v>Nombres entiers et décimaux</v>
      </c>
      <c r="K76" s="10"/>
      <c r="L76" s="10"/>
      <c r="M76" s="10"/>
      <c r="N76" s="10"/>
      <c r="O76" s="10"/>
      <c r="P76" s="10"/>
      <c r="Q76" s="10"/>
      <c r="R76" s="10"/>
      <c r="S76" s="10"/>
      <c r="T76" s="10"/>
      <c r="U76" s="10"/>
      <c r="V76" s="10"/>
    </row>
    <row r="77" spans="1:38" ht="15.75" hidden="1" customHeight="1" x14ac:dyDescent="0.2">
      <c r="A77" s="10">
        <f>'Eva. classe'!A57</f>
        <v>32</v>
      </c>
      <c r="B77" s="27">
        <f>INDEX('Eva. classe'!C57:AF57,R24)</f>
        <v>0</v>
      </c>
      <c r="C77" s="27">
        <f>INDEX('Eva. classe'!AG57:BJ57,R24)</f>
        <v>0</v>
      </c>
      <c r="D77" s="27">
        <f>INDEX('Eva. classe'!BK57:CN57,R24)</f>
        <v>0</v>
      </c>
      <c r="F77" s="14">
        <f t="shared" si="0"/>
        <v>0</v>
      </c>
      <c r="G77" s="14">
        <f t="shared" si="1"/>
        <v>0</v>
      </c>
      <c r="H77" s="14">
        <f t="shared" si="2"/>
        <v>1</v>
      </c>
      <c r="I77" s="14">
        <f t="shared" si="3"/>
        <v>0</v>
      </c>
      <c r="J77" s="23" t="str">
        <f>'Eva. classe'!B57</f>
        <v>Écrire, nommer, comparer et utiliser les nombres entiers.</v>
      </c>
      <c r="K77" s="23"/>
      <c r="L77" s="23"/>
      <c r="M77" s="23"/>
      <c r="N77" s="23"/>
      <c r="O77" s="23"/>
      <c r="P77" s="23"/>
      <c r="Q77" s="23"/>
      <c r="R77" s="23"/>
      <c r="S77" s="23"/>
      <c r="T77" s="23"/>
      <c r="U77" s="23"/>
      <c r="V77" s="23"/>
    </row>
    <row r="78" spans="1:38" ht="15.75" hidden="1" customHeight="1" x14ac:dyDescent="0.2">
      <c r="A78" s="10">
        <f>'Eva. classe'!A58</f>
        <v>33</v>
      </c>
      <c r="B78" s="27">
        <f>INDEX('Eva. classe'!C58:AF58,R24)</f>
        <v>0</v>
      </c>
      <c r="C78" s="27">
        <f>INDEX('Eva. classe'!AG58:BJ58,R24)</f>
        <v>0</v>
      </c>
      <c r="D78" s="27">
        <f>INDEX('Eva. classe'!BK58:CN58,R24)</f>
        <v>0</v>
      </c>
      <c r="F78" s="14">
        <f t="shared" si="0"/>
        <v>0</v>
      </c>
      <c r="G78" s="14">
        <f t="shared" si="1"/>
        <v>0</v>
      </c>
      <c r="H78" s="14">
        <f t="shared" si="2"/>
        <v>1</v>
      </c>
      <c r="I78" s="14">
        <f t="shared" si="3"/>
        <v>0</v>
      </c>
      <c r="J78" s="23" t="str">
        <f>'Eva. classe'!B58</f>
        <v>Connaître les doubles, moitiés, quadruples, quarts, triples, tiers, et multiples de 5, 10, 15, 20, 25, 50.</v>
      </c>
      <c r="K78" s="23"/>
      <c r="L78" s="23"/>
      <c r="M78" s="23"/>
      <c r="N78" s="23"/>
      <c r="O78" s="23"/>
      <c r="P78" s="23"/>
      <c r="Q78" s="23"/>
      <c r="R78" s="23"/>
      <c r="S78" s="23"/>
      <c r="T78" s="23"/>
      <c r="U78" s="23"/>
      <c r="V78" s="23"/>
    </row>
    <row r="79" spans="1:38" ht="15.75" hidden="1" customHeight="1" x14ac:dyDescent="0.2">
      <c r="A79" s="10">
        <f>'Eva. classe'!A59</f>
        <v>34</v>
      </c>
      <c r="B79" s="27">
        <f>INDEX('Eva. classe'!C59:AF59,R24)</f>
        <v>0</v>
      </c>
      <c r="C79" s="27">
        <f>INDEX('Eva. classe'!AG59:BJ59,R24)</f>
        <v>0</v>
      </c>
      <c r="D79" s="27">
        <f>INDEX('Eva. classe'!BK59:CN59,R24)</f>
        <v>0</v>
      </c>
      <c r="F79" s="14">
        <f t="shared" si="0"/>
        <v>0</v>
      </c>
      <c r="G79" s="14">
        <f t="shared" si="1"/>
        <v>0</v>
      </c>
      <c r="H79" s="14">
        <f t="shared" si="2"/>
        <v>1</v>
      </c>
      <c r="I79" s="14">
        <f t="shared" si="3"/>
        <v>0</v>
      </c>
      <c r="J79" s="23" t="str">
        <f>'Eva. classe'!B59</f>
        <v>Écrire, nommer, comparer et utiliser les fractions simples (demi, tiers, quart, dixième, centième).</v>
      </c>
      <c r="K79" s="23"/>
      <c r="L79" s="23"/>
      <c r="M79" s="23"/>
      <c r="N79" s="23"/>
      <c r="O79" s="23"/>
      <c r="P79" s="23"/>
      <c r="Q79" s="23"/>
      <c r="R79" s="23"/>
      <c r="S79" s="23"/>
      <c r="T79" s="23"/>
      <c r="U79" s="23"/>
      <c r="V79" s="23"/>
    </row>
    <row r="80" spans="1:38" ht="15.75" hidden="1" customHeight="1" x14ac:dyDescent="0.2">
      <c r="A80" s="10">
        <f>'Eva. classe'!A60</f>
        <v>35</v>
      </c>
      <c r="B80" s="27">
        <f>INDEX('Eva. classe'!C60:AF60,R24)</f>
        <v>0</v>
      </c>
      <c r="C80" s="27">
        <f>INDEX('Eva. classe'!AG60:BJ60,R24)</f>
        <v>0</v>
      </c>
      <c r="D80" s="27">
        <f>INDEX('Eva. classe'!BK60:CN60,R24)</f>
        <v>0</v>
      </c>
      <c r="F80" s="14">
        <f t="shared" si="0"/>
        <v>0</v>
      </c>
      <c r="G80" s="14">
        <f t="shared" si="1"/>
        <v>0</v>
      </c>
      <c r="H80" s="14">
        <f t="shared" si="2"/>
        <v>1</v>
      </c>
      <c r="I80" s="14">
        <f t="shared" si="3"/>
        <v>0</v>
      </c>
      <c r="J80" s="23" t="str">
        <f>'Eva. classe'!B60</f>
        <v>Écrire, nommer, comparer et utiliser les nombres décimaux.</v>
      </c>
      <c r="K80" s="23"/>
      <c r="L80" s="23"/>
      <c r="M80" s="23"/>
      <c r="N80" s="23"/>
      <c r="O80" s="23"/>
      <c r="P80" s="23"/>
      <c r="Q80" s="23"/>
      <c r="R80" s="23"/>
      <c r="S80" s="23"/>
      <c r="T80" s="23"/>
      <c r="U80" s="23"/>
      <c r="V80" s="23"/>
    </row>
    <row r="81" spans="1:26" ht="15.75" hidden="1" customHeight="1" x14ac:dyDescent="0.2">
      <c r="A81" s="10">
        <f>'Eva. classe'!A63</f>
        <v>36</v>
      </c>
      <c r="B81" s="27">
        <f>INDEX('Eva. classe'!C63:AF63,R24)</f>
        <v>0</v>
      </c>
      <c r="C81" s="27">
        <f>INDEX('Eva. classe'!AG63:BJ63,R24)</f>
        <v>0</v>
      </c>
      <c r="D81" s="27">
        <f>INDEX('Eva. classe'!BK63:CN63,R24)</f>
        <v>0</v>
      </c>
      <c r="F81" s="14">
        <f t="shared" si="0"/>
        <v>0</v>
      </c>
      <c r="G81" s="14">
        <f t="shared" si="1"/>
        <v>0</v>
      </c>
      <c r="H81" s="14">
        <f t="shared" si="2"/>
        <v>1</v>
      </c>
      <c r="I81" s="14">
        <f t="shared" si="3"/>
        <v>0</v>
      </c>
      <c r="J81" s="23" t="str">
        <f>'Eva. classe'!B63</f>
        <v>Connaître et utiliser les tables d'addition et de multiplication pour calculer. Multiplier par 10, 100, 1000…</v>
      </c>
      <c r="K81" s="23"/>
      <c r="L81" s="23"/>
      <c r="M81" s="23"/>
      <c r="N81" s="23"/>
      <c r="O81" s="23"/>
      <c r="P81" s="23"/>
      <c r="Q81" s="23"/>
      <c r="R81" s="23"/>
      <c r="S81" s="23"/>
      <c r="T81" s="23"/>
      <c r="U81" s="23"/>
      <c r="V81" s="23"/>
    </row>
    <row r="82" spans="1:26" ht="15.75" hidden="1" customHeight="1" x14ac:dyDescent="0.2">
      <c r="A82" s="10">
        <f>'Eva. classe'!A64</f>
        <v>37</v>
      </c>
      <c r="B82" s="27">
        <f>INDEX('Eva. classe'!C64:AF64,R24)</f>
        <v>0</v>
      </c>
      <c r="C82" s="27">
        <f>INDEX('Eva. classe'!AG64:BJ64,R24)</f>
        <v>0</v>
      </c>
      <c r="D82" s="27">
        <f>INDEX('Eva. classe'!BK64:CN64,R24)</f>
        <v>0</v>
      </c>
      <c r="F82" s="14">
        <f t="shared" si="0"/>
        <v>0</v>
      </c>
      <c r="G82" s="14">
        <f t="shared" si="1"/>
        <v>0</v>
      </c>
      <c r="H82" s="14">
        <f t="shared" si="2"/>
        <v>1</v>
      </c>
      <c r="I82" s="14">
        <f t="shared" si="3"/>
        <v>0</v>
      </c>
      <c r="J82" s="23" t="str">
        <f>'Eva. classe'!B64</f>
        <v>Calculer mentalement avec des nombres entiers et des nombres décimaux.</v>
      </c>
      <c r="K82" s="23"/>
      <c r="L82" s="23"/>
      <c r="M82" s="23"/>
      <c r="N82" s="23"/>
      <c r="O82" s="23"/>
      <c r="P82" s="23"/>
      <c r="Q82" s="23"/>
      <c r="R82" s="23"/>
      <c r="S82" s="23"/>
      <c r="T82" s="23"/>
      <c r="U82" s="23"/>
      <c r="V82" s="23"/>
      <c r="W82" s="371"/>
      <c r="X82" s="371"/>
      <c r="Y82" s="371"/>
      <c r="Z82" s="371"/>
    </row>
    <row r="83" spans="1:26" ht="15.75" hidden="1" customHeight="1" x14ac:dyDescent="0.2">
      <c r="A83" s="10">
        <f>'Eva. classe'!A66</f>
        <v>38</v>
      </c>
      <c r="B83" s="27">
        <f>INDEX('Eva. classe'!C66:AF66,R24)</f>
        <v>0</v>
      </c>
      <c r="C83" s="27">
        <f>INDEX('Eva. classe'!AG66:BJ66,R24)</f>
        <v>0</v>
      </c>
      <c r="D83" s="27">
        <f>INDEX('Eva. classe'!BK66:CN66,R24)</f>
        <v>0</v>
      </c>
      <c r="F83" s="14">
        <f t="shared" si="0"/>
        <v>0</v>
      </c>
      <c r="G83" s="14">
        <f t="shared" si="1"/>
        <v>0</v>
      </c>
      <c r="H83" s="14">
        <f t="shared" si="2"/>
        <v>1</v>
      </c>
      <c r="I83" s="14">
        <f t="shared" si="3"/>
        <v>0</v>
      </c>
      <c r="J83" s="23" t="str">
        <f>'Eva. classe'!B66</f>
        <v>Utiliser la technique de l'addition et de la soustraction.</v>
      </c>
      <c r="K83" s="23"/>
      <c r="L83" s="23"/>
      <c r="M83" s="23"/>
      <c r="N83" s="23"/>
      <c r="O83" s="23"/>
      <c r="P83" s="23"/>
      <c r="Q83" s="23"/>
      <c r="R83" s="23"/>
      <c r="S83" s="23"/>
      <c r="T83" s="23"/>
      <c r="U83" s="23"/>
      <c r="V83" s="23"/>
      <c r="W83" s="371"/>
      <c r="X83" s="371"/>
      <c r="Y83" s="371"/>
      <c r="Z83" s="371"/>
    </row>
    <row r="84" spans="1:26" ht="15.75" hidden="1" customHeight="1" x14ac:dyDescent="0.2">
      <c r="A84" s="10">
        <f>'Eva. classe'!A67</f>
        <v>39</v>
      </c>
      <c r="B84" s="27">
        <f>INDEX('Eva. classe'!C67:AF67,R24)</f>
        <v>0</v>
      </c>
      <c r="C84" s="27">
        <f>INDEX('Eva. classe'!AG67:BJ67,R24)</f>
        <v>0</v>
      </c>
      <c r="D84" s="27">
        <f>INDEX('Eva. classe'!BK67:CN67,R24)</f>
        <v>0</v>
      </c>
      <c r="F84" s="14">
        <f t="shared" si="0"/>
        <v>0</v>
      </c>
      <c r="G84" s="14">
        <f t="shared" si="1"/>
        <v>0</v>
      </c>
      <c r="H84" s="14">
        <f t="shared" si="2"/>
        <v>1</v>
      </c>
      <c r="I84" s="14">
        <f t="shared" si="3"/>
        <v>0</v>
      </c>
      <c r="J84" s="23" t="str">
        <f>'Eva. classe'!B67</f>
        <v>Utiliser la technique de la multiplication.</v>
      </c>
      <c r="K84" s="23"/>
      <c r="L84" s="23"/>
      <c r="M84" s="23"/>
      <c r="N84" s="23"/>
      <c r="O84" s="23"/>
      <c r="P84" s="23"/>
      <c r="Q84" s="23"/>
      <c r="R84" s="23"/>
      <c r="S84" s="23"/>
      <c r="T84" s="23"/>
      <c r="U84" s="23"/>
      <c r="V84" s="23"/>
      <c r="W84" s="371"/>
      <c r="X84" s="371"/>
      <c r="Y84" s="371"/>
      <c r="Z84" s="371"/>
    </row>
    <row r="85" spans="1:26" ht="15.75" hidden="1" customHeight="1" x14ac:dyDescent="0.2">
      <c r="A85" s="10">
        <f>'Eva. classe'!A68</f>
        <v>40</v>
      </c>
      <c r="B85" s="27">
        <f>INDEX('Eva. classe'!C68:AF68,R24)</f>
        <v>0</v>
      </c>
      <c r="C85" s="27">
        <f>INDEX('Eva. classe'!AG68:BJ68,R24)</f>
        <v>0</v>
      </c>
      <c r="D85" s="27">
        <f>INDEX('Eva. classe'!BK68:CN68,R24)</f>
        <v>0</v>
      </c>
      <c r="F85" s="14">
        <f t="shared" si="0"/>
        <v>0</v>
      </c>
      <c r="G85" s="14">
        <f t="shared" si="1"/>
        <v>0</v>
      </c>
      <c r="H85" s="14">
        <f t="shared" si="2"/>
        <v>1</v>
      </c>
      <c r="I85" s="14">
        <f t="shared" si="3"/>
        <v>0</v>
      </c>
      <c r="J85" s="23" t="str">
        <f>'Eva. classe'!B68</f>
        <v>Utiliser la technique de la division.</v>
      </c>
      <c r="K85" s="23"/>
      <c r="L85" s="23"/>
      <c r="M85" s="23"/>
      <c r="N85" s="23"/>
      <c r="O85" s="23"/>
      <c r="P85" s="23"/>
      <c r="Q85" s="23"/>
      <c r="R85" s="23"/>
      <c r="S85" s="23"/>
      <c r="T85" s="23"/>
      <c r="U85" s="23"/>
      <c r="V85" s="23"/>
      <c r="W85" s="371"/>
      <c r="X85" s="371"/>
      <c r="Y85" s="371"/>
      <c r="Z85" s="371"/>
    </row>
    <row r="86" spans="1:26" ht="15.75" hidden="1" customHeight="1" x14ac:dyDescent="0.2">
      <c r="A86" s="10">
        <f>'Eva. classe'!A69</f>
        <v>41</v>
      </c>
      <c r="B86" s="27">
        <f>INDEX('Eva. classe'!C69:AF69,R24)</f>
        <v>0</v>
      </c>
      <c r="C86" s="27">
        <f>INDEX('Eva. classe'!AG69:BJ69,R24)</f>
        <v>0</v>
      </c>
      <c r="D86" s="27">
        <f>INDEX('Eva. classe'!BK69:CN69,R24)</f>
        <v>0</v>
      </c>
      <c r="F86" s="14">
        <f t="shared" si="0"/>
        <v>0</v>
      </c>
      <c r="G86" s="14">
        <f t="shared" si="1"/>
        <v>0</v>
      </c>
      <c r="H86" s="14">
        <f t="shared" si="2"/>
        <v>1</v>
      </c>
      <c r="I86" s="14">
        <f t="shared" si="3"/>
        <v>0</v>
      </c>
      <c r="J86" s="23" t="str">
        <f>'Eva. classe'!B69</f>
        <v>Utiliser la calculatrice à bon escient.</v>
      </c>
      <c r="K86" s="23"/>
      <c r="L86" s="23"/>
      <c r="M86" s="23"/>
      <c r="N86" s="23"/>
      <c r="O86" s="23"/>
      <c r="P86" s="23"/>
      <c r="Q86" s="23"/>
      <c r="R86" s="23"/>
      <c r="S86" s="23"/>
      <c r="T86" s="23"/>
      <c r="U86" s="23"/>
      <c r="V86" s="23"/>
      <c r="W86" s="371"/>
      <c r="X86" s="371"/>
      <c r="Y86" s="371"/>
      <c r="Z86" s="371"/>
    </row>
    <row r="87" spans="1:26" ht="15.75" hidden="1" customHeight="1" x14ac:dyDescent="0.2">
      <c r="J87" s="23"/>
      <c r="K87" s="23"/>
      <c r="L87" s="23"/>
      <c r="M87" s="23"/>
      <c r="N87" s="23"/>
      <c r="O87" s="23"/>
      <c r="P87" s="23"/>
      <c r="Q87" s="23"/>
      <c r="R87" s="23"/>
      <c r="S87" s="23"/>
      <c r="T87" s="23"/>
      <c r="U87" s="23"/>
      <c r="V87" s="23"/>
      <c r="W87" s="371"/>
      <c r="X87" s="371"/>
      <c r="Y87" s="371"/>
      <c r="Z87" s="371"/>
    </row>
    <row r="88" spans="1:26" ht="15.75" hidden="1" customHeight="1" x14ac:dyDescent="0.2">
      <c r="I88" s="30"/>
      <c r="J88" s="33" t="str">
        <f>'Eva. classe'!B80</f>
        <v>3. ESPACE ET GÉOMÉTRIE</v>
      </c>
      <c r="K88" s="32"/>
      <c r="L88" s="32"/>
      <c r="M88" s="32"/>
      <c r="N88" s="23"/>
      <c r="O88" s="23"/>
      <c r="P88" s="23"/>
      <c r="Q88" s="23"/>
      <c r="R88" s="23"/>
      <c r="S88" s="23"/>
      <c r="T88" s="23"/>
      <c r="U88" s="23"/>
      <c r="V88" s="23"/>
    </row>
    <row r="89" spans="1:26" ht="15.6" hidden="1" customHeight="1" x14ac:dyDescent="0.2">
      <c r="A89" s="10">
        <f>'Eva. classe'!A81</f>
        <v>42</v>
      </c>
      <c r="B89" s="27">
        <f>INDEX('Eva. classe'!C81:AF81,R24)</f>
        <v>0</v>
      </c>
      <c r="C89" s="27">
        <f>INDEX('Eva. classe'!AG81:BJ81,R24)</f>
        <v>0</v>
      </c>
      <c r="D89" s="27">
        <f>INDEX('Eva. classe'!BK81:CN81,R24)</f>
        <v>0</v>
      </c>
      <c r="F89" s="14">
        <f t="shared" si="0"/>
        <v>0</v>
      </c>
      <c r="G89" s="14">
        <f t="shared" si="1"/>
        <v>0</v>
      </c>
      <c r="H89" s="14">
        <f t="shared" si="2"/>
        <v>1</v>
      </c>
      <c r="I89" s="14">
        <f t="shared" si="3"/>
        <v>0</v>
      </c>
      <c r="J89" s="636" t="str">
        <f>'Eva. classe'!B81</f>
        <v>Reconnaître des droites perpendiculaires.</v>
      </c>
      <c r="K89" s="636"/>
      <c r="L89" s="636"/>
      <c r="M89" s="636"/>
      <c r="N89" s="636"/>
      <c r="O89" s="636"/>
      <c r="P89" s="636"/>
      <c r="Q89" s="636"/>
      <c r="R89" s="636"/>
      <c r="S89" s="636"/>
      <c r="T89" s="636"/>
      <c r="U89" s="35"/>
      <c r="V89" s="35"/>
      <c r="W89" s="371"/>
      <c r="X89" s="371"/>
      <c r="Y89" s="371"/>
      <c r="Z89" s="371"/>
    </row>
    <row r="90" spans="1:26" ht="15.75" hidden="1" customHeight="1" x14ac:dyDescent="0.2">
      <c r="A90" s="10">
        <f>'Eva. classe'!A82</f>
        <v>43</v>
      </c>
      <c r="B90" s="27">
        <f>INDEX('Eva. classe'!C82:AF82,R24)</f>
        <v>0</v>
      </c>
      <c r="C90" s="27">
        <f>INDEX('Eva. classe'!AG82:BJ82,R24)</f>
        <v>0</v>
      </c>
      <c r="D90" s="27">
        <f>INDEX('Eva. classe'!BK82:CN82,R24)</f>
        <v>0</v>
      </c>
      <c r="F90" s="14">
        <f t="shared" si="0"/>
        <v>0</v>
      </c>
      <c r="G90" s="14">
        <f t="shared" si="1"/>
        <v>0</v>
      </c>
      <c r="H90" s="14">
        <f t="shared" si="2"/>
        <v>1</v>
      </c>
      <c r="I90" s="14">
        <f t="shared" si="3"/>
        <v>0</v>
      </c>
      <c r="J90" s="636" t="str">
        <f>'Eva. classe'!B82</f>
        <v>Reconnaître, décrire et nommer, des figures planes (carré, rectangle, losange, triangle et triangles particuliers, cercle) et des solides (cube, pavé, cylindre, prisme).</v>
      </c>
      <c r="K90" s="636"/>
      <c r="L90" s="636"/>
      <c r="M90" s="636"/>
      <c r="N90" s="636"/>
      <c r="O90" s="636"/>
      <c r="P90" s="636"/>
      <c r="Q90" s="636"/>
      <c r="R90" s="636"/>
      <c r="S90" s="636"/>
      <c r="T90" s="636"/>
      <c r="U90" s="35"/>
      <c r="V90" s="35"/>
      <c r="W90" s="371"/>
      <c r="X90" s="371"/>
      <c r="Y90" s="371"/>
      <c r="Z90" s="371"/>
    </row>
    <row r="91" spans="1:26" ht="15.75" hidden="1" customHeight="1" x14ac:dyDescent="0.2">
      <c r="A91" s="10">
        <f>'Eva. classe'!A83</f>
        <v>44</v>
      </c>
      <c r="B91" s="27">
        <f>INDEX('Eva. classe'!C83:AF83,R24)</f>
        <v>0</v>
      </c>
      <c r="C91" s="27">
        <f>INDEX('Eva. classe'!AG83:BJ83,R24)</f>
        <v>0</v>
      </c>
      <c r="D91" s="27">
        <f>INDEX('Eva. classe'!BK83:CN83,R24)</f>
        <v>0</v>
      </c>
      <c r="F91" s="14">
        <f t="shared" si="0"/>
        <v>0</v>
      </c>
      <c r="G91" s="14">
        <f t="shared" si="1"/>
        <v>0</v>
      </c>
      <c r="H91" s="14">
        <f t="shared" si="2"/>
        <v>1</v>
      </c>
      <c r="I91" s="14">
        <f t="shared" si="3"/>
        <v>0</v>
      </c>
      <c r="J91" s="23" t="str">
        <f>'Eva. classe'!B83</f>
        <v>Tracer des droites perpendiculaires.</v>
      </c>
      <c r="K91" s="23"/>
      <c r="L91" s="23"/>
      <c r="M91" s="23"/>
      <c r="N91" s="23"/>
      <c r="O91" s="23"/>
      <c r="P91" s="23"/>
      <c r="Q91" s="23"/>
      <c r="R91" s="23"/>
      <c r="S91" s="23"/>
      <c r="T91" s="23"/>
      <c r="U91" s="23"/>
      <c r="V91" s="23"/>
      <c r="W91" s="371"/>
      <c r="X91" s="371"/>
      <c r="Y91" s="371"/>
      <c r="Z91" s="371"/>
    </row>
    <row r="92" spans="1:26" ht="15.75" hidden="1" customHeight="1" x14ac:dyDescent="0.2">
      <c r="A92" s="10">
        <f>'Eva. classe'!A84</f>
        <v>45</v>
      </c>
      <c r="B92" s="27">
        <f>INDEX('Eva. classe'!C84:AF84,R24)</f>
        <v>0</v>
      </c>
      <c r="C92" s="27">
        <f>INDEX('Eva. classe'!AG84:BJ84,R24)</f>
        <v>0</v>
      </c>
      <c r="D92" s="27">
        <f>INDEX('Eva. classe'!BK84:CN84,R24)</f>
        <v>0</v>
      </c>
      <c r="F92" s="14">
        <f t="shared" si="0"/>
        <v>0</v>
      </c>
      <c r="G92" s="14">
        <f t="shared" si="1"/>
        <v>0</v>
      </c>
      <c r="H92" s="14">
        <f t="shared" si="2"/>
        <v>1</v>
      </c>
      <c r="I92" s="14">
        <f t="shared" si="3"/>
        <v>0</v>
      </c>
      <c r="J92" s="636" t="str">
        <f>'Eva. classe'!B84</f>
        <v>Utiliser à bon escient le vocabulaire des propriétés, figures et solides vus en classe(côté, angle, diagonale, axe de symétrie, centre, rayon, diamètre, arête, face.</v>
      </c>
      <c r="K92" s="636"/>
      <c r="L92" s="636"/>
      <c r="M92" s="636"/>
      <c r="N92" s="636"/>
      <c r="O92" s="636"/>
      <c r="P92" s="636"/>
      <c r="Q92" s="636"/>
      <c r="R92" s="636"/>
      <c r="S92" s="636"/>
      <c r="T92" s="636"/>
      <c r="U92" s="636"/>
      <c r="V92" s="29"/>
      <c r="W92" s="371"/>
      <c r="X92" s="371"/>
      <c r="Y92" s="371"/>
      <c r="Z92" s="371"/>
    </row>
    <row r="93" spans="1:26" ht="15.6" hidden="1" customHeight="1" x14ac:dyDescent="0.2">
      <c r="J93" s="636"/>
      <c r="K93" s="636"/>
      <c r="L93" s="636"/>
      <c r="M93" s="636"/>
      <c r="N93" s="636"/>
      <c r="O93" s="636"/>
      <c r="P93" s="636"/>
      <c r="Q93" s="636"/>
      <c r="R93" s="636"/>
      <c r="S93" s="636"/>
      <c r="T93" s="636"/>
      <c r="U93" s="636"/>
      <c r="V93" s="36"/>
      <c r="W93" s="371"/>
      <c r="X93" s="371"/>
      <c r="Y93" s="371"/>
      <c r="Z93" s="371"/>
    </row>
    <row r="94" spans="1:26" ht="15.6" hidden="1" customHeight="1" x14ac:dyDescent="0.2">
      <c r="J94" s="33" t="str">
        <f>'Eva. classe'!B70</f>
        <v>2. GRANDEURS ET MESURES</v>
      </c>
      <c r="K94" s="35"/>
      <c r="L94" s="35"/>
      <c r="M94" s="35"/>
      <c r="N94" s="35"/>
      <c r="O94" s="35"/>
      <c r="P94" s="35"/>
      <c r="Q94" s="35"/>
      <c r="R94" s="35"/>
      <c r="S94" s="35"/>
      <c r="T94" s="35"/>
      <c r="U94" s="35"/>
      <c r="V94" s="36"/>
      <c r="W94" s="371"/>
      <c r="X94" s="371"/>
      <c r="Y94" s="371"/>
      <c r="Z94" s="371"/>
    </row>
    <row r="95" spans="1:26" ht="15.75" hidden="1" customHeight="1" x14ac:dyDescent="0.2">
      <c r="A95" s="10">
        <f>'Eva. classe'!A71</f>
        <v>46</v>
      </c>
      <c r="B95" s="27">
        <f>INDEX('Eva. classe'!C71:AF71,R24)</f>
        <v>0</v>
      </c>
      <c r="C95" s="27">
        <f>INDEX('Eva. classe'!AG71:BJ71,R24)</f>
        <v>0</v>
      </c>
      <c r="D95" s="27">
        <f>INDEX('Eva. classe'!BK71:CN71,R24)</f>
        <v>0</v>
      </c>
      <c r="F95" s="14">
        <f t="shared" ref="F95:F161" si="4">MIN(COUNTIF(D95,2)+COUNTIF(D95,1)+COUNTIF(C95,2)+COUNTIF(C95,1)+COUNTIF(B95,2)+COUNTIF(B95,1),1)</f>
        <v>0</v>
      </c>
      <c r="G95" s="14">
        <f t="shared" ref="G95:G161" si="5">IF(OR(D95=3,D95=4),0,F95)</f>
        <v>0</v>
      </c>
      <c r="H95" s="14">
        <f t="shared" ref="H95:H161" si="6">IF(OR(C95=3,C95=4),0,1)</f>
        <v>1</v>
      </c>
      <c r="I95" s="14">
        <f t="shared" ref="I95:I161" si="7">IF(OR(D95=2,D95=1),1,G95*H95)</f>
        <v>0</v>
      </c>
      <c r="J95" s="23" t="str">
        <f>'Eva. classe'!B71</f>
        <v>Connaître et utiliser les unités de mesure vues en classe.</v>
      </c>
      <c r="K95" s="23"/>
      <c r="L95" s="23"/>
      <c r="M95" s="23"/>
      <c r="N95" s="23"/>
      <c r="O95" s="23"/>
      <c r="P95" s="23"/>
      <c r="Q95" s="23"/>
      <c r="R95" s="23"/>
      <c r="S95" s="23"/>
      <c r="T95" s="23"/>
      <c r="U95" s="23"/>
      <c r="V95" s="23"/>
    </row>
    <row r="96" spans="1:26" ht="15.75" hidden="1" customHeight="1" x14ac:dyDescent="0.2">
      <c r="A96" s="10">
        <f>'Eva. classe'!A72</f>
        <v>47</v>
      </c>
      <c r="B96" s="27">
        <f>INDEX('Eva. classe'!C72:AF72,R24)</f>
        <v>0</v>
      </c>
      <c r="C96" s="27">
        <f>INDEX('Eva. classe'!AG72:BJ72,R24)</f>
        <v>0</v>
      </c>
      <c r="D96" s="27">
        <f>INDEX('Eva. classe'!BK72:CN72,R24)</f>
        <v>0</v>
      </c>
      <c r="F96" s="14">
        <f t="shared" si="4"/>
        <v>0</v>
      </c>
      <c r="G96" s="14">
        <f t="shared" si="5"/>
        <v>0</v>
      </c>
      <c r="H96" s="14">
        <f t="shared" si="6"/>
        <v>1</v>
      </c>
      <c r="I96" s="14">
        <f t="shared" si="7"/>
        <v>0</v>
      </c>
      <c r="J96" s="23" t="str">
        <f>'Eva. classe'!B72</f>
        <v>Comparer et reproduire des angles.</v>
      </c>
      <c r="K96" s="23"/>
      <c r="L96" s="23"/>
      <c r="M96" s="23"/>
      <c r="N96" s="23"/>
      <c r="O96" s="23"/>
      <c r="P96" s="23"/>
      <c r="Q96" s="23"/>
      <c r="R96" s="23"/>
      <c r="S96" s="23"/>
      <c r="T96" s="23"/>
      <c r="U96" s="23"/>
      <c r="V96" s="23"/>
    </row>
    <row r="97" spans="1:26" ht="15.75" hidden="1" customHeight="1" x14ac:dyDescent="0.2">
      <c r="A97" s="10">
        <f>'Eva. classe'!A73</f>
        <v>48</v>
      </c>
      <c r="B97" s="27">
        <f>INDEX('Eva. classe'!C73:AF73,R24)</f>
        <v>0</v>
      </c>
      <c r="C97" s="27">
        <f>INDEX('Eva. classe'!AG73:BJ73,R24)</f>
        <v>0</v>
      </c>
      <c r="D97" s="27">
        <f>INDEX('Eva. classe'!BK73:CN73,R24)</f>
        <v>0</v>
      </c>
      <c r="F97" s="14">
        <f t="shared" si="4"/>
        <v>0</v>
      </c>
      <c r="G97" s="14">
        <f t="shared" si="5"/>
        <v>0</v>
      </c>
      <c r="H97" s="14">
        <f t="shared" si="6"/>
        <v>1</v>
      </c>
      <c r="I97" s="14">
        <f t="shared" si="7"/>
        <v>0</v>
      </c>
      <c r="J97" s="23" t="str">
        <f>'Eva. classe'!B73</f>
        <v>Résoudre des problèmes en mobilisant ses connaissances relatives aux grandeurs et à leurs mesures.</v>
      </c>
      <c r="K97" s="23"/>
      <c r="L97" s="23"/>
      <c r="M97" s="23"/>
      <c r="N97" s="23"/>
      <c r="O97" s="23"/>
      <c r="P97" s="23"/>
      <c r="Q97" s="23"/>
      <c r="R97" s="23"/>
      <c r="S97" s="23"/>
      <c r="T97" s="23"/>
      <c r="U97" s="23"/>
      <c r="V97" s="23"/>
    </row>
    <row r="98" spans="1:26" ht="15.75" hidden="1" customHeight="1" x14ac:dyDescent="0.2">
      <c r="A98" s="10">
        <f>'Eva. classe'!A75</f>
        <v>49</v>
      </c>
      <c r="B98" s="27">
        <f>INDEX('Eva. classe'!C75:AF75,R24)</f>
        <v>0</v>
      </c>
      <c r="C98" s="27">
        <f>INDEX('Eva. classe'!AG75:BJ75,R24)</f>
        <v>0</v>
      </c>
      <c r="D98" s="27">
        <f>INDEX('Eva. classe'!BK75:CN75,R24)</f>
        <v>0</v>
      </c>
      <c r="F98" s="14">
        <f t="shared" si="4"/>
        <v>0</v>
      </c>
      <c r="G98" s="14">
        <f t="shared" si="5"/>
        <v>0</v>
      </c>
      <c r="H98" s="14">
        <f t="shared" si="6"/>
        <v>1</v>
      </c>
      <c r="I98" s="14">
        <f t="shared" si="7"/>
        <v>0</v>
      </c>
      <c r="J98" s="23" t="str">
        <f>'Eva. classe'!B75</f>
        <v>Résoudre des problèmes relevant des quatre opérations.</v>
      </c>
      <c r="K98" s="23"/>
      <c r="L98" s="23"/>
      <c r="M98" s="23"/>
      <c r="N98" s="23"/>
      <c r="O98" s="23"/>
      <c r="P98" s="23"/>
      <c r="Q98" s="23"/>
      <c r="R98" s="23"/>
      <c r="S98" s="23"/>
      <c r="T98" s="23"/>
      <c r="U98" s="23"/>
      <c r="V98" s="23"/>
      <c r="W98" s="369"/>
      <c r="X98" s="369"/>
      <c r="Y98" s="369"/>
      <c r="Z98" s="369"/>
    </row>
    <row r="99" spans="1:26" ht="15.75" hidden="1" customHeight="1" x14ac:dyDescent="0.2">
      <c r="A99" s="10">
        <f>'Eva. classe'!A76</f>
        <v>50</v>
      </c>
      <c r="B99" s="27">
        <f>INDEX('Eva. classe'!C76:AF76,R24)</f>
        <v>0</v>
      </c>
      <c r="C99" s="27">
        <f>INDEX('Eva. classe'!AG76:BJ76,R24)</f>
        <v>0</v>
      </c>
      <c r="D99" s="27">
        <f>INDEX('Eva. classe'!BK76:CN76,R24)</f>
        <v>0</v>
      </c>
      <c r="F99" s="14">
        <f>MIN(COUNTIF(D99,2)+COUNTIF(D99,1)+COUNTIF(C99,2)+COUNTIF(C99,1)+COUNTIF(B99,2)+COUNTIF(B99,1),1)</f>
        <v>0</v>
      </c>
      <c r="G99" s="14">
        <f>IF(OR(D99=3,D99=4),0,F99)</f>
        <v>0</v>
      </c>
      <c r="H99" s="14">
        <f>IF(OR(C99=3,C99=4),0,1)</f>
        <v>1</v>
      </c>
      <c r="I99" s="14">
        <f>IF(OR(D99=2,D99=1),1,G99*H99)</f>
        <v>0</v>
      </c>
      <c r="J99" s="23" t="str">
        <f>'Eva. classe'!B76</f>
        <v>Résoudre des problèmes relevant de la proportionnalité.</v>
      </c>
      <c r="K99" s="23"/>
      <c r="L99" s="23"/>
      <c r="M99" s="23"/>
      <c r="N99" s="23"/>
      <c r="O99" s="23"/>
      <c r="P99" s="23"/>
      <c r="Q99" s="23"/>
      <c r="R99" s="23"/>
      <c r="S99" s="23"/>
      <c r="T99" s="23"/>
      <c r="U99" s="23"/>
      <c r="V99" s="23"/>
      <c r="W99" s="369"/>
      <c r="X99" s="369"/>
      <c r="Y99" s="369"/>
      <c r="Z99" s="369"/>
    </row>
    <row r="100" spans="1:26" ht="15.75" hidden="1" customHeight="1" x14ac:dyDescent="0.2">
      <c r="A100" s="10">
        <f>'Eva. classe'!A77</f>
        <v>51</v>
      </c>
      <c r="B100" s="27">
        <f>INDEX('Eva. classe'!C77:AF77,R24)</f>
        <v>0</v>
      </c>
      <c r="C100" s="27">
        <f>INDEX('Eva. classe'!AG77:BJ77,R24)</f>
        <v>0</v>
      </c>
      <c r="D100" s="27">
        <f>INDEX('Eva. classe'!BK77:CN77,R24)</f>
        <v>0</v>
      </c>
      <c r="F100" s="14">
        <f>MIN(COUNTIF(D100,2)+COUNTIF(D100,1)+COUNTIF(C100,2)+COUNTIF(C100,1)+COUNTIF(B100,2)+COUNTIF(B100,1),1)</f>
        <v>0</v>
      </c>
      <c r="G100" s="14">
        <f>IF(OR(D100=3,D100=4),0,F100)</f>
        <v>0</v>
      </c>
      <c r="H100" s="14">
        <f>IF(OR(C100=3,C100=4),0,1)</f>
        <v>1</v>
      </c>
      <c r="I100" s="14">
        <f>IF(OR(D100=2,D100=1),1,G100*H100)</f>
        <v>0</v>
      </c>
      <c r="J100" s="23" t="str">
        <f>'Eva. classe'!B77</f>
        <v>Mesure du temps: l'heure, les durées</v>
      </c>
      <c r="K100" s="23"/>
      <c r="L100" s="23"/>
      <c r="M100" s="23"/>
      <c r="N100" s="23"/>
      <c r="O100" s="23"/>
      <c r="P100" s="23"/>
      <c r="Q100" s="23"/>
      <c r="R100" s="23"/>
      <c r="S100" s="23"/>
      <c r="T100" s="23"/>
      <c r="U100" s="23"/>
      <c r="V100" s="23"/>
    </row>
    <row r="101" spans="1:26" ht="15.75" hidden="1" customHeight="1" x14ac:dyDescent="0.2">
      <c r="A101" s="10">
        <f>'Eva. classe'!A78</f>
        <v>52</v>
      </c>
      <c r="B101" s="27">
        <f>INDEX('Eva. classe'!C78:AF78,R24)</f>
        <v>0</v>
      </c>
      <c r="C101" s="27">
        <f>INDEX('Eva. classe'!AG78:BJ78,R24)</f>
        <v>0</v>
      </c>
      <c r="D101" s="27">
        <f>INDEX('Eva. classe'!BK78:CN78,R24)</f>
        <v>0</v>
      </c>
      <c r="F101" s="14">
        <f t="shared" si="4"/>
        <v>0</v>
      </c>
      <c r="G101" s="14">
        <f t="shared" si="5"/>
        <v>0</v>
      </c>
      <c r="H101" s="14">
        <f t="shared" si="6"/>
        <v>1</v>
      </c>
      <c r="I101" s="14">
        <f t="shared" si="7"/>
        <v>0</v>
      </c>
      <c r="J101" s="23" t="str">
        <f>'Eva. classe'!B78</f>
        <v>Élaborer un raisonnement et présenter sa démarche pour justifier le résultat.</v>
      </c>
      <c r="K101" s="23"/>
      <c r="L101" s="23"/>
      <c r="M101" s="23"/>
      <c r="N101" s="23"/>
      <c r="O101" s="23"/>
      <c r="P101" s="23"/>
      <c r="Q101" s="23"/>
      <c r="R101" s="23"/>
      <c r="S101" s="23"/>
      <c r="T101" s="23"/>
      <c r="U101" s="23"/>
      <c r="V101" s="23"/>
    </row>
    <row r="102" spans="1:26" ht="15.75" hidden="1" customHeight="1" x14ac:dyDescent="0.2">
      <c r="A102" s="10">
        <f>'Eva. classe'!A79</f>
        <v>53</v>
      </c>
      <c r="B102" s="27">
        <f>INDEX('Eva. classe'!C79:AF79,R24)</f>
        <v>0</v>
      </c>
      <c r="C102" s="27">
        <f>INDEX('Eva. classe'!AG79:BJ79,R24)</f>
        <v>0</v>
      </c>
      <c r="D102" s="27">
        <f>INDEX('Eva. classe'!BK79:CN79,R24)</f>
        <v>0</v>
      </c>
      <c r="F102" s="14">
        <f t="shared" si="4"/>
        <v>0</v>
      </c>
      <c r="G102" s="14">
        <f t="shared" si="5"/>
        <v>0</v>
      </c>
      <c r="H102" s="14">
        <f t="shared" si="6"/>
        <v>1</v>
      </c>
      <c r="I102" s="14">
        <f t="shared" si="7"/>
        <v>0</v>
      </c>
      <c r="J102" s="23" t="str">
        <f>'Eva. classe'!B79</f>
        <v>Lire et interpréter un tableau ou un graphique.</v>
      </c>
      <c r="K102" s="23"/>
      <c r="L102" s="23"/>
      <c r="M102" s="23"/>
      <c r="N102" s="23"/>
      <c r="O102" s="23"/>
      <c r="P102" s="23"/>
      <c r="Q102" s="23"/>
      <c r="R102" s="23"/>
      <c r="S102" s="23"/>
      <c r="T102" s="23"/>
      <c r="U102" s="23"/>
      <c r="V102" s="23"/>
      <c r="W102" s="369"/>
      <c r="X102" s="369"/>
      <c r="Y102" s="369"/>
      <c r="Z102" s="369"/>
    </row>
    <row r="103" spans="1:26" ht="9.75" hidden="1" customHeight="1" x14ac:dyDescent="0.2">
      <c r="J103" s="23"/>
      <c r="K103" s="23"/>
      <c r="L103" s="23"/>
      <c r="M103" s="23"/>
      <c r="N103" s="23"/>
      <c r="O103" s="23"/>
      <c r="P103" s="23"/>
      <c r="Q103" s="23"/>
      <c r="R103" s="23"/>
      <c r="S103" s="23"/>
      <c r="T103" s="23"/>
      <c r="U103" s="23"/>
      <c r="V103" s="23"/>
      <c r="W103" s="369"/>
      <c r="X103" s="369"/>
      <c r="Y103" s="369"/>
      <c r="Z103" s="369"/>
    </row>
    <row r="104" spans="1:26" ht="15.75" hidden="1" customHeight="1" x14ac:dyDescent="0.2">
      <c r="A104" s="37" t="str">
        <f>'Eva. classe'!B95</f>
        <v>►SCIENCES ET TECHNOLOGIE</v>
      </c>
      <c r="B104" s="38"/>
      <c r="C104" s="38"/>
      <c r="D104" s="38"/>
      <c r="E104" s="38"/>
      <c r="F104" s="38"/>
      <c r="G104" s="38"/>
      <c r="H104" s="38"/>
      <c r="I104" s="38"/>
      <c r="J104" s="38"/>
      <c r="K104" s="38"/>
      <c r="L104" s="38"/>
      <c r="M104" s="38"/>
      <c r="N104" s="38"/>
      <c r="O104" s="38"/>
      <c r="P104" s="38"/>
      <c r="Q104" s="38"/>
      <c r="R104" s="38"/>
      <c r="S104" s="38"/>
      <c r="T104" s="38"/>
      <c r="U104" s="38"/>
      <c r="V104" s="23"/>
      <c r="W104" s="369"/>
      <c r="X104" s="369"/>
      <c r="Y104" s="369"/>
      <c r="Z104" s="369"/>
    </row>
    <row r="105" spans="1:26" ht="15.75" hidden="1" customHeight="1" x14ac:dyDescent="0.2">
      <c r="A105" s="10">
        <f>'Eva. classe'!A96</f>
        <v>54</v>
      </c>
      <c r="B105" s="27">
        <f>INDEX('Eva. classe'!C96:AF96,R24)</f>
        <v>0</v>
      </c>
      <c r="C105" s="27">
        <f>INDEX('Eva. classe'!AG96:BJ96,R24)</f>
        <v>0</v>
      </c>
      <c r="D105" s="27">
        <f>INDEX('Eva. classe'!BK96:CN96,R24)</f>
        <v>0</v>
      </c>
      <c r="F105" s="14">
        <f t="shared" si="4"/>
        <v>0</v>
      </c>
      <c r="G105" s="14">
        <f t="shared" si="5"/>
        <v>0</v>
      </c>
      <c r="H105" s="14">
        <f t="shared" si="6"/>
        <v>1</v>
      </c>
      <c r="I105" s="14">
        <f t="shared" si="7"/>
        <v>0</v>
      </c>
      <c r="J105" s="637" t="str">
        <f>'Eva. classe'!B96</f>
        <v>S'engager dans une démarche d'investigation(questionnement, expérimentation, observation, raisonnement), rendre compte des résultats, expliquer sa démarche.</v>
      </c>
      <c r="K105" s="637"/>
      <c r="L105" s="637"/>
      <c r="M105" s="637"/>
      <c r="N105" s="637"/>
      <c r="O105" s="637"/>
      <c r="P105" s="637"/>
      <c r="Q105" s="637"/>
      <c r="R105" s="637"/>
      <c r="S105" s="637"/>
      <c r="T105" s="637"/>
      <c r="U105" s="35"/>
      <c r="V105" s="35"/>
      <c r="W105" s="369"/>
      <c r="X105" s="369"/>
      <c r="Y105" s="369"/>
      <c r="Z105" s="369"/>
    </row>
    <row r="106" spans="1:26" ht="15.75" hidden="1" customHeight="1" x14ac:dyDescent="0.2">
      <c r="A106" s="10">
        <f>'Eva. classe'!A97</f>
        <v>55</v>
      </c>
      <c r="B106" s="27">
        <f>INDEX('Eva. classe'!C97:AF97,R24)</f>
        <v>0</v>
      </c>
      <c r="C106" s="27">
        <f>INDEX('Eva. classe'!AG97:BJ97,R24)</f>
        <v>0</v>
      </c>
      <c r="D106" s="27">
        <f>INDEX('Eva. classe'!BK97:CN97,R24)</f>
        <v>0</v>
      </c>
      <c r="F106" s="14">
        <f t="shared" si="4"/>
        <v>0</v>
      </c>
      <c r="G106" s="14">
        <f t="shared" si="5"/>
        <v>0</v>
      </c>
      <c r="H106" s="14">
        <f t="shared" si="6"/>
        <v>1</v>
      </c>
      <c r="I106" s="14">
        <f t="shared" si="7"/>
        <v>0</v>
      </c>
      <c r="J106" s="23" t="str">
        <f>'Eva. classe'!B97</f>
        <v>Présenter ses travaux dans un écrit.</v>
      </c>
      <c r="K106" s="23"/>
      <c r="L106" s="23"/>
      <c r="M106" s="23"/>
      <c r="N106" s="23"/>
      <c r="O106" s="23"/>
      <c r="P106" s="23"/>
      <c r="Q106" s="23"/>
      <c r="R106" s="23"/>
      <c r="S106" s="23"/>
      <c r="T106" s="23"/>
      <c r="U106" s="23"/>
      <c r="V106" s="23"/>
      <c r="W106" s="369"/>
      <c r="X106" s="369"/>
      <c r="Y106" s="369"/>
      <c r="Z106" s="369"/>
    </row>
    <row r="107" spans="1:26" ht="15.75" hidden="1" customHeight="1" x14ac:dyDescent="0.2">
      <c r="A107" s="10">
        <f>'Eva. classe'!A98</f>
        <v>56</v>
      </c>
      <c r="B107" s="27">
        <f>INDEX('Eva. classe'!C98:AF98,R24)</f>
        <v>0</v>
      </c>
      <c r="C107" s="27">
        <f>INDEX('Eva. classe'!AG98:BJ98,R24)</f>
        <v>0</v>
      </c>
      <c r="D107" s="27">
        <f>INDEX('Eva. classe'!BK98:CN98,R24)</f>
        <v>0</v>
      </c>
      <c r="F107" s="14">
        <f t="shared" si="4"/>
        <v>0</v>
      </c>
      <c r="G107" s="14">
        <f t="shared" si="5"/>
        <v>0</v>
      </c>
      <c r="H107" s="14">
        <f t="shared" si="6"/>
        <v>1</v>
      </c>
      <c r="I107" s="14">
        <f t="shared" si="7"/>
        <v>0</v>
      </c>
      <c r="J107" s="645" t="str">
        <f>'Eva. classe'!B98</f>
        <v xml:space="preserve">Maîtriser des connaissances scientifiques (le ciel et la Terre, l'énergie, l'unité et la diversité du vivant, le fonctionnement du corps humain et la santé, les êtres vivant dans leur environnement, les objets techniques). </v>
      </c>
      <c r="K107" s="645"/>
      <c r="L107" s="645"/>
      <c r="M107" s="645"/>
      <c r="N107" s="645"/>
      <c r="O107" s="645"/>
      <c r="P107" s="645"/>
      <c r="Q107" s="645"/>
      <c r="R107" s="645"/>
      <c r="S107" s="645"/>
      <c r="T107" s="645"/>
      <c r="U107" s="36"/>
      <c r="V107" s="36"/>
      <c r="W107" s="369"/>
      <c r="X107" s="369"/>
      <c r="Y107" s="369"/>
      <c r="Z107" s="369"/>
    </row>
    <row r="108" spans="1:26" ht="15.75" hidden="1" customHeight="1" x14ac:dyDescent="0.2">
      <c r="A108" s="10">
        <f>'Eva. classe'!A99</f>
        <v>57</v>
      </c>
      <c r="B108" s="27">
        <f>INDEX('Eva. classe'!C99:AF99,R24)</f>
        <v>0</v>
      </c>
      <c r="C108" s="27">
        <f>INDEX('Eva. classe'!AG99:BJ99,R24)</f>
        <v>0</v>
      </c>
      <c r="D108" s="27">
        <f>INDEX('Eva. classe'!BK99:CN99,R24)</f>
        <v>0</v>
      </c>
      <c r="F108" s="14">
        <f t="shared" si="4"/>
        <v>0</v>
      </c>
      <c r="G108" s="14">
        <f t="shared" si="5"/>
        <v>0</v>
      </c>
      <c r="H108" s="14">
        <f t="shared" si="6"/>
        <v>1</v>
      </c>
      <c r="I108" s="14">
        <f t="shared" si="7"/>
        <v>0</v>
      </c>
      <c r="J108" s="23" t="str">
        <f>'Eva. classe'!B99</f>
        <v>Mobiliser des connaissances scientifiques dans différentes activités.</v>
      </c>
      <c r="K108" s="23"/>
      <c r="L108" s="23"/>
      <c r="M108" s="23"/>
      <c r="N108" s="23"/>
      <c r="O108" s="23"/>
      <c r="P108" s="23"/>
      <c r="Q108" s="23"/>
      <c r="R108" s="23"/>
      <c r="S108" s="23"/>
      <c r="T108" s="23"/>
      <c r="U108" s="23"/>
      <c r="V108" s="23"/>
    </row>
    <row r="109" spans="1:26" ht="12" hidden="1" customHeight="1" x14ac:dyDescent="0.2">
      <c r="J109" s="23"/>
      <c r="K109" s="23"/>
      <c r="L109" s="23"/>
      <c r="M109" s="23"/>
      <c r="N109" s="23"/>
      <c r="O109" s="23"/>
      <c r="P109" s="23"/>
      <c r="Q109" s="23"/>
      <c r="R109" s="23"/>
      <c r="S109" s="23"/>
      <c r="T109" s="23"/>
      <c r="U109" s="23"/>
      <c r="V109" s="23"/>
    </row>
    <row r="110" spans="1:26" ht="15.75" hidden="1" customHeight="1" x14ac:dyDescent="0.2">
      <c r="A110" s="204" t="str">
        <f>'Eva. classe'!B100</f>
        <v>► LANGUE VIVANTE</v>
      </c>
      <c r="B110" s="40"/>
      <c r="C110" s="40"/>
      <c r="D110" s="40"/>
      <c r="E110" s="40"/>
      <c r="F110" s="40"/>
      <c r="G110" s="40"/>
      <c r="H110" s="40"/>
      <c r="I110" s="40"/>
      <c r="J110" s="40"/>
      <c r="K110" s="40"/>
      <c r="L110" s="40"/>
      <c r="M110" s="40"/>
      <c r="N110" s="40"/>
      <c r="O110" s="40"/>
      <c r="P110" s="40"/>
      <c r="Q110" s="40"/>
      <c r="R110" s="40"/>
      <c r="S110" s="40"/>
      <c r="T110" s="40"/>
      <c r="U110" s="40"/>
      <c r="V110" s="23"/>
      <c r="W110" s="369"/>
      <c r="X110" s="369"/>
      <c r="Y110" s="369"/>
      <c r="Z110" s="369"/>
    </row>
    <row r="111" spans="1:26" ht="15.75" hidden="1" customHeight="1" x14ac:dyDescent="0.2">
      <c r="A111" s="10">
        <f>'Eva. classe'!A102</f>
        <v>58</v>
      </c>
      <c r="B111" s="27">
        <f>INDEX('Eva. classe'!C102:AF102,R24)</f>
        <v>0</v>
      </c>
      <c r="C111" s="27">
        <f>INDEX('Eva. classe'!AG102:BJ102,R24)</f>
        <v>0</v>
      </c>
      <c r="D111" s="27">
        <f>INDEX('Eva. classe'!BK102:CN102,R24)</f>
        <v>0</v>
      </c>
      <c r="F111" s="14">
        <f t="shared" si="4"/>
        <v>0</v>
      </c>
      <c r="G111" s="14">
        <f t="shared" si="5"/>
        <v>0</v>
      </c>
      <c r="H111" s="14">
        <f t="shared" si="6"/>
        <v>1</v>
      </c>
      <c r="I111" s="14">
        <f t="shared" si="7"/>
        <v>0</v>
      </c>
      <c r="J111" s="23" t="str">
        <f>'Eva. classe'!B102</f>
        <v>Communiquer, réagir et dialoguer avec les autres.</v>
      </c>
      <c r="K111" s="23"/>
      <c r="L111" s="23"/>
      <c r="M111" s="23"/>
      <c r="N111" s="23"/>
      <c r="O111" s="23"/>
      <c r="P111" s="23"/>
      <c r="Q111" s="23"/>
      <c r="R111" s="23"/>
      <c r="S111" s="23"/>
      <c r="T111" s="23"/>
      <c r="U111" s="23"/>
      <c r="V111" s="23"/>
      <c r="W111" s="369"/>
      <c r="X111" s="369"/>
      <c r="Y111" s="369"/>
      <c r="Z111" s="369"/>
    </row>
    <row r="112" spans="1:26" ht="15.75" hidden="1" customHeight="1" x14ac:dyDescent="0.2">
      <c r="A112" s="10">
        <f>'Eva. classe'!A103</f>
        <v>59</v>
      </c>
      <c r="B112" s="27">
        <f>INDEX('Eva. classe'!C103:AF103,R24)</f>
        <v>0</v>
      </c>
      <c r="C112" s="27">
        <f>INDEX('Eva. classe'!AG103:BJ103,R24)</f>
        <v>0</v>
      </c>
      <c r="D112" s="27">
        <f>INDEX('Eva. classe'!BK103:CN103,R24)</f>
        <v>0</v>
      </c>
      <c r="F112" s="14">
        <f t="shared" si="4"/>
        <v>0</v>
      </c>
      <c r="G112" s="14">
        <f t="shared" si="5"/>
        <v>0</v>
      </c>
      <c r="H112" s="14">
        <f t="shared" si="6"/>
        <v>1</v>
      </c>
      <c r="I112" s="14">
        <f t="shared" si="7"/>
        <v>0</v>
      </c>
      <c r="J112" s="23" t="str">
        <f>'Eva. classe'!B103</f>
        <v>Écouter et comprendre un message oral.</v>
      </c>
      <c r="K112" s="23"/>
      <c r="L112" s="23"/>
      <c r="M112" s="23"/>
      <c r="N112" s="23"/>
      <c r="O112" s="23"/>
      <c r="P112" s="23"/>
      <c r="Q112" s="23"/>
      <c r="R112" s="23"/>
      <c r="S112" s="23"/>
      <c r="T112" s="23"/>
      <c r="U112" s="23"/>
      <c r="V112" s="23"/>
      <c r="W112" s="369"/>
      <c r="X112" s="369"/>
      <c r="Y112" s="369"/>
      <c r="Z112" s="369"/>
    </row>
    <row r="113" spans="1:38" ht="15.75" hidden="1" customHeight="1" x14ac:dyDescent="0.2">
      <c r="A113" s="10">
        <f>'Eva. classe'!A111</f>
        <v>61</v>
      </c>
      <c r="B113" s="27">
        <f>INDEX('Eva. classe'!C104:AF104,R24)</f>
        <v>0</v>
      </c>
      <c r="C113" s="27">
        <f>INDEX('Eva. classe'!AG111:BJ111,R24)</f>
        <v>0</v>
      </c>
      <c r="D113" s="27">
        <f>INDEX('Eva. classe'!BK111:CN111,R24)</f>
        <v>0</v>
      </c>
      <c r="F113" s="14">
        <f t="shared" si="4"/>
        <v>0</v>
      </c>
      <c r="G113" s="14">
        <f t="shared" si="5"/>
        <v>0</v>
      </c>
      <c r="H113" s="14">
        <f t="shared" si="6"/>
        <v>1</v>
      </c>
      <c r="I113" s="14">
        <f t="shared" si="7"/>
        <v>0</v>
      </c>
      <c r="J113" s="23" t="str">
        <f>'Eva. classe'!B104</f>
        <v>Parler de manière continue.</v>
      </c>
      <c r="K113" s="23"/>
      <c r="L113" s="23"/>
      <c r="M113" s="23"/>
      <c r="N113" s="23"/>
      <c r="O113" s="23"/>
      <c r="P113" s="23"/>
      <c r="Q113" s="23"/>
      <c r="R113" s="23"/>
      <c r="S113" s="23"/>
      <c r="T113" s="23"/>
      <c r="U113" s="23"/>
      <c r="V113" s="23"/>
      <c r="W113" s="369"/>
      <c r="X113" s="369"/>
      <c r="Y113" s="369"/>
      <c r="Z113" s="369"/>
    </row>
    <row r="114" spans="1:38" ht="15.75" hidden="1" customHeight="1" x14ac:dyDescent="0.2">
      <c r="A114" s="10">
        <f>'Eva. classe'!A108</f>
        <v>62</v>
      </c>
      <c r="B114" s="27">
        <f>INDEX('Eva. classe'!C108:AF108,R24)</f>
        <v>0</v>
      </c>
      <c r="C114" s="27">
        <f>INDEX('Eva. classe'!AG108:BJ108,R24)</f>
        <v>0</v>
      </c>
      <c r="D114" s="27">
        <f>INDEX('Eva. classe'!BK108:CN108,R24)</f>
        <v>0</v>
      </c>
      <c r="F114" s="14">
        <f t="shared" si="4"/>
        <v>0</v>
      </c>
      <c r="G114" s="14">
        <f t="shared" si="5"/>
        <v>0</v>
      </c>
      <c r="H114" s="14">
        <f t="shared" si="6"/>
        <v>1</v>
      </c>
      <c r="I114" s="14">
        <f t="shared" si="7"/>
        <v>0</v>
      </c>
      <c r="J114" s="23" t="str">
        <f>'Eva. classe'!B108</f>
        <v>Lire et comprendre un texte court et très simple.</v>
      </c>
      <c r="K114" s="23"/>
      <c r="L114" s="23"/>
      <c r="M114" s="23"/>
      <c r="N114" s="23"/>
      <c r="O114" s="23"/>
      <c r="P114" s="23"/>
      <c r="Q114" s="23"/>
      <c r="R114" s="23"/>
      <c r="S114" s="23"/>
      <c r="T114" s="23"/>
      <c r="U114" s="23"/>
      <c r="V114" s="23"/>
      <c r="W114" s="369"/>
      <c r="X114" s="369"/>
      <c r="Y114" s="369"/>
      <c r="Z114" s="369"/>
    </row>
    <row r="115" spans="1:38" ht="15.75" hidden="1" customHeight="1" x14ac:dyDescent="0.2">
      <c r="A115" s="10">
        <f>'Eva. classe'!A109</f>
        <v>63</v>
      </c>
      <c r="B115" s="27">
        <f>INDEX('Eva. classe'!C109:AF109,R24)</f>
        <v>0</v>
      </c>
      <c r="C115" s="27">
        <f>INDEX('Eva. classe'!AG109:BJ109,R24)</f>
        <v>0</v>
      </c>
      <c r="D115" s="27">
        <f>INDEX('Eva. classe'!BK109:CN109,R24)</f>
        <v>0</v>
      </c>
      <c r="F115" s="14">
        <f t="shared" si="4"/>
        <v>0</v>
      </c>
      <c r="G115" s="14">
        <f t="shared" si="5"/>
        <v>0</v>
      </c>
      <c r="H115" s="14">
        <f t="shared" si="6"/>
        <v>1</v>
      </c>
      <c r="I115" s="14">
        <f t="shared" si="7"/>
        <v>0</v>
      </c>
      <c r="J115" s="23" t="str">
        <f>'Eva. classe'!B109</f>
        <v>Copier, produire des mots et des énoncés brefs et simples à l'écrit.</v>
      </c>
      <c r="K115" s="23"/>
      <c r="L115" s="23"/>
      <c r="M115" s="23"/>
      <c r="N115" s="23"/>
      <c r="O115" s="23"/>
      <c r="P115" s="23"/>
      <c r="Q115" s="23"/>
      <c r="R115" s="23"/>
      <c r="S115" s="23"/>
      <c r="T115" s="23"/>
      <c r="U115" s="23"/>
      <c r="V115" s="23"/>
      <c r="W115" s="369"/>
      <c r="X115" s="369"/>
      <c r="Y115" s="369"/>
      <c r="Z115" s="369"/>
    </row>
    <row r="116" spans="1:38" ht="15.75" hidden="1" customHeight="1" x14ac:dyDescent="0.2">
      <c r="B116" s="27">
        <f>INDEX('Eva. classe'!C111:AF111,R24)</f>
        <v>0</v>
      </c>
      <c r="C116" s="27">
        <f>INDEX('Eva. classe'!AG111:BJ111,R24)</f>
        <v>0</v>
      </c>
      <c r="D116" s="27">
        <f>INDEX('Eva. classe'!BK111:CN111,R24)</f>
        <v>0</v>
      </c>
      <c r="J116" s="23" t="str">
        <f>'Eva. classe'!B111</f>
        <v>Connaître des éléments du patrimoine</v>
      </c>
      <c r="K116" s="23"/>
      <c r="L116" s="23"/>
      <c r="M116" s="23"/>
      <c r="N116" s="23"/>
      <c r="O116" s="23"/>
      <c r="P116" s="23"/>
      <c r="Q116" s="23"/>
      <c r="R116" s="23"/>
      <c r="S116" s="23"/>
      <c r="T116" s="23"/>
      <c r="U116" s="23"/>
      <c r="V116" s="23"/>
      <c r="W116" s="369"/>
      <c r="X116" s="369"/>
      <c r="Y116" s="369"/>
      <c r="Z116" s="369"/>
    </row>
    <row r="117" spans="1:38" ht="15.75" hidden="1" customHeight="1" x14ac:dyDescent="0.2">
      <c r="I117" s="30" t="e">
        <f>#REF!</f>
        <v>#REF!</v>
      </c>
      <c r="J117" s="10" t="s">
        <v>116</v>
      </c>
      <c r="K117" s="11">
        <f>K72</f>
        <v>0</v>
      </c>
      <c r="L117" s="90"/>
      <c r="M117" s="90"/>
      <c r="N117" s="23"/>
      <c r="O117" s="23"/>
      <c r="P117" s="23"/>
      <c r="Q117" s="23"/>
      <c r="R117" s="23"/>
      <c r="S117" s="646">
        <f>S72</f>
        <v>0</v>
      </c>
      <c r="T117" s="647"/>
      <c r="U117" s="648"/>
      <c r="V117" s="23"/>
      <c r="W117" s="371"/>
      <c r="X117" s="371"/>
      <c r="Y117" s="371"/>
      <c r="Z117" s="371"/>
    </row>
    <row r="118" spans="1:38" ht="6" hidden="1" customHeight="1" x14ac:dyDescent="0.2">
      <c r="J118" s="23"/>
      <c r="K118" s="23"/>
      <c r="L118" s="23"/>
      <c r="M118" s="23"/>
      <c r="N118" s="23"/>
      <c r="O118" s="23"/>
      <c r="P118" s="23"/>
      <c r="Q118" s="23"/>
      <c r="R118" s="23"/>
      <c r="S118" s="23"/>
      <c r="T118" s="23"/>
      <c r="U118" s="23"/>
      <c r="V118" s="23"/>
      <c r="W118" s="369"/>
      <c r="X118" s="369"/>
      <c r="Y118" s="369"/>
      <c r="Z118" s="369"/>
    </row>
    <row r="119" spans="1:38" s="48" customFormat="1" ht="15.75" hidden="1" customHeight="1" x14ac:dyDescent="0.2">
      <c r="A119" s="41" t="str">
        <f>'Eva. classe'!B112</f>
        <v>► HISTOIRE - GÉOGRAPHIE</v>
      </c>
      <c r="B119" s="42"/>
      <c r="C119" s="42"/>
      <c r="D119" s="42"/>
      <c r="E119" s="42"/>
      <c r="F119" s="42"/>
      <c r="G119" s="42"/>
      <c r="H119" s="42"/>
      <c r="I119" s="42"/>
      <c r="J119" s="42"/>
      <c r="K119" s="42"/>
      <c r="L119" s="42"/>
      <c r="M119" s="42"/>
      <c r="N119" s="42"/>
      <c r="O119" s="42"/>
      <c r="P119" s="42"/>
      <c r="Q119" s="42"/>
      <c r="R119" s="42"/>
      <c r="S119" s="42"/>
      <c r="T119" s="42"/>
      <c r="U119" s="42"/>
      <c r="V119" s="43"/>
      <c r="W119" s="372"/>
      <c r="X119" s="372"/>
      <c r="Y119" s="372"/>
      <c r="Z119" s="372"/>
      <c r="AL119" s="14"/>
    </row>
    <row r="120" spans="1:38" s="48" customFormat="1" ht="15.75" hidden="1" customHeight="1" x14ac:dyDescent="0.2">
      <c r="A120" s="46"/>
      <c r="B120" s="47"/>
      <c r="C120" s="47"/>
      <c r="D120" s="47"/>
      <c r="E120" s="47"/>
      <c r="J120" s="41" t="str">
        <f>'Eva. classe'!B113</f>
        <v>1. HISTOIRE</v>
      </c>
      <c r="K120" s="49"/>
      <c r="L120" s="49"/>
      <c r="M120" s="49"/>
      <c r="N120" s="43"/>
      <c r="O120" s="43"/>
      <c r="P120" s="43"/>
      <c r="Q120" s="43"/>
      <c r="R120" s="43"/>
      <c r="S120" s="43"/>
      <c r="T120" s="43"/>
      <c r="U120" s="43"/>
      <c r="V120" s="43"/>
      <c r="W120" s="372"/>
      <c r="X120" s="372"/>
      <c r="Y120" s="372"/>
      <c r="Z120" s="372"/>
    </row>
    <row r="121" spans="1:38" ht="15.75" hidden="1" customHeight="1" x14ac:dyDescent="0.2">
      <c r="A121" s="10">
        <f>'Eva. classe'!A114</f>
        <v>64</v>
      </c>
      <c r="B121" s="27">
        <f>INDEX('Eva. classe'!C114:AF114,R24)</f>
        <v>0</v>
      </c>
      <c r="C121" s="27">
        <f>INDEX('Eva. classe'!AG114:BJ114,R24)</f>
        <v>0</v>
      </c>
      <c r="D121" s="27">
        <f>INDEX('Eva. classe'!BK114:CN114,R24)</f>
        <v>0</v>
      </c>
      <c r="F121" s="14">
        <f t="shared" si="4"/>
        <v>0</v>
      </c>
      <c r="G121" s="14">
        <f t="shared" si="5"/>
        <v>0</v>
      </c>
      <c r="H121" s="14">
        <f t="shared" si="6"/>
        <v>1</v>
      </c>
      <c r="I121" s="14">
        <f t="shared" si="7"/>
        <v>0</v>
      </c>
      <c r="J121" s="23" t="str">
        <f>'Eva. classe'!B114</f>
        <v>Lire et comprendre des documents historiques simples.</v>
      </c>
      <c r="K121" s="23"/>
      <c r="L121" s="23"/>
      <c r="M121" s="23"/>
      <c r="N121" s="23"/>
      <c r="O121" s="23"/>
      <c r="P121" s="23"/>
      <c r="Q121" s="23"/>
      <c r="R121" s="23"/>
      <c r="S121" s="23"/>
      <c r="T121" s="23"/>
      <c r="U121" s="23"/>
      <c r="V121" s="23"/>
      <c r="W121" s="369"/>
      <c r="X121" s="369"/>
      <c r="Y121" s="369"/>
      <c r="Z121" s="369"/>
      <c r="AL121" s="48"/>
    </row>
    <row r="122" spans="1:38" ht="15.75" hidden="1" customHeight="1" x14ac:dyDescent="0.2">
      <c r="A122" s="10">
        <f>'Eva. classe'!A115</f>
        <v>65</v>
      </c>
      <c r="B122" s="27">
        <f>INDEX('Eva. classe'!C115:AF115,R24)</f>
        <v>0</v>
      </c>
      <c r="C122" s="27">
        <f>INDEX('Eva. classe'!AG115:BJ115,R24)</f>
        <v>0</v>
      </c>
      <c r="D122" s="27">
        <f>INDEX('Eva. classe'!BK115:CN115,R24)</f>
        <v>0</v>
      </c>
      <c r="F122" s="14">
        <f t="shared" si="4"/>
        <v>0</v>
      </c>
      <c r="G122" s="14">
        <f t="shared" si="5"/>
        <v>0</v>
      </c>
      <c r="H122" s="14">
        <f t="shared" si="6"/>
        <v>1</v>
      </c>
      <c r="I122" s="14">
        <f t="shared" si="7"/>
        <v>0</v>
      </c>
      <c r="J122" s="23" t="str">
        <f>'Eva. classe'!B115</f>
        <v>Identifier et caractériser les grandes périodes historiques et les situer chronologiquement.</v>
      </c>
      <c r="K122" s="23"/>
      <c r="L122" s="23"/>
      <c r="M122" s="23"/>
      <c r="N122" s="23"/>
      <c r="O122" s="23"/>
      <c r="P122" s="23"/>
      <c r="Q122" s="23"/>
      <c r="R122" s="23"/>
      <c r="S122" s="23"/>
      <c r="T122" s="23"/>
      <c r="U122" s="23"/>
      <c r="V122" s="23"/>
      <c r="W122" s="369"/>
      <c r="X122" s="369"/>
      <c r="Y122" s="369"/>
      <c r="Z122" s="369"/>
    </row>
    <row r="123" spans="1:38" ht="15.75" hidden="1" customHeight="1" x14ac:dyDescent="0.2">
      <c r="A123" s="10">
        <f>'Eva. classe'!A116</f>
        <v>66</v>
      </c>
      <c r="B123" s="27">
        <f>INDEX('Eva. classe'!C116:AF116,R24)</f>
        <v>0</v>
      </c>
      <c r="C123" s="27">
        <f>INDEX('Eva. classe'!AG116:BJ116,R24)</f>
        <v>0</v>
      </c>
      <c r="D123" s="27">
        <f>INDEX('Eva. classe'!BK116:CN116,R24)</f>
        <v>0</v>
      </c>
      <c r="F123" s="14">
        <f t="shared" si="4"/>
        <v>0</v>
      </c>
      <c r="G123" s="14">
        <f t="shared" si="5"/>
        <v>0</v>
      </c>
      <c r="H123" s="14">
        <f t="shared" si="6"/>
        <v>1</v>
      </c>
      <c r="I123" s="14">
        <f t="shared" si="7"/>
        <v>0</v>
      </c>
      <c r="J123" s="23" t="str">
        <f>'Eva. classe'!B116</f>
        <v>Construire et utiliser une frise chronologique.</v>
      </c>
      <c r="K123" s="23"/>
      <c r="L123" s="23"/>
      <c r="M123" s="23"/>
      <c r="N123" s="23"/>
      <c r="O123" s="23"/>
      <c r="P123" s="23"/>
      <c r="Q123" s="23"/>
      <c r="R123" s="23"/>
      <c r="S123" s="23"/>
      <c r="T123" s="23"/>
      <c r="U123" s="23"/>
      <c r="V123" s="23"/>
      <c r="W123" s="369"/>
      <c r="X123" s="369"/>
      <c r="Y123" s="369"/>
      <c r="Z123" s="369"/>
    </row>
    <row r="124" spans="1:38" ht="15.75" hidden="1" customHeight="1" x14ac:dyDescent="0.2">
      <c r="A124" s="10">
        <f>'Eva. classe'!A117</f>
        <v>67</v>
      </c>
      <c r="B124" s="27">
        <f>INDEX('Eva. classe'!C117:AF117,R24)</f>
        <v>0</v>
      </c>
      <c r="C124" s="27">
        <f>INDEX('Eva. classe'!AG117:BJ117,R24)</f>
        <v>0</v>
      </c>
      <c r="D124" s="27">
        <f>INDEX('Eva. classe'!BK117:CN117,R24)</f>
        <v>0</v>
      </c>
      <c r="F124" s="14">
        <f t="shared" si="4"/>
        <v>0</v>
      </c>
      <c r="G124" s="14">
        <f t="shared" si="5"/>
        <v>0</v>
      </c>
      <c r="H124" s="14">
        <f t="shared" si="6"/>
        <v>1</v>
      </c>
      <c r="I124" s="14">
        <f t="shared" si="7"/>
        <v>0</v>
      </c>
      <c r="J124" s="23" t="str">
        <f>'Eva. classe'!B117</f>
        <v>Connaître le rôle des personnages clés et des groupes sociaux.</v>
      </c>
      <c r="K124" s="23"/>
      <c r="L124" s="23"/>
      <c r="M124" s="23"/>
      <c r="N124" s="23"/>
      <c r="O124" s="23"/>
      <c r="P124" s="23"/>
      <c r="Q124" s="23"/>
      <c r="R124" s="23"/>
      <c r="S124" s="23"/>
      <c r="T124" s="23"/>
      <c r="U124" s="23"/>
      <c r="V124" s="23"/>
      <c r="W124" s="369"/>
      <c r="X124" s="369"/>
      <c r="Y124" s="369"/>
      <c r="Z124" s="369"/>
    </row>
    <row r="125" spans="1:38" ht="15.75" hidden="1" customHeight="1" x14ac:dyDescent="0.2">
      <c r="A125" s="10">
        <f>'Eva. classe'!A118</f>
        <v>68</v>
      </c>
      <c r="B125" s="27">
        <f>INDEX('Eva. classe'!C118:AF118,R24)</f>
        <v>0</v>
      </c>
      <c r="C125" s="27">
        <f>INDEX('Eva. classe'!AG118:BJ118,R24)</f>
        <v>0</v>
      </c>
      <c r="D125" s="27">
        <f>INDEX('Eva. classe'!BK118:CN118,R24)</f>
        <v>0</v>
      </c>
      <c r="F125" s="14">
        <f t="shared" si="4"/>
        <v>0</v>
      </c>
      <c r="G125" s="14">
        <f t="shared" si="5"/>
        <v>0</v>
      </c>
      <c r="H125" s="14">
        <f t="shared" si="6"/>
        <v>1</v>
      </c>
      <c r="I125" s="14">
        <f t="shared" si="7"/>
        <v>0</v>
      </c>
      <c r="J125" s="23" t="str">
        <f>'Eva. classe'!B118</f>
        <v>Connaître le vocabulaire historique.</v>
      </c>
      <c r="K125" s="23"/>
      <c r="L125" s="23"/>
      <c r="M125" s="23"/>
      <c r="N125" s="23"/>
      <c r="O125" s="23"/>
      <c r="P125" s="23"/>
      <c r="Q125" s="23"/>
      <c r="R125" s="23"/>
      <c r="S125" s="23"/>
      <c r="T125" s="23"/>
      <c r="U125" s="23"/>
      <c r="V125" s="23"/>
    </row>
    <row r="126" spans="1:38" ht="15.75" hidden="1" customHeight="1" x14ac:dyDescent="0.2">
      <c r="A126" s="10">
        <f>'Eva. classe'!A119</f>
        <v>69</v>
      </c>
      <c r="B126" s="27">
        <f>INDEX('Eva. classe'!C119:AF119,R24)</f>
        <v>0</v>
      </c>
      <c r="C126" s="27">
        <f>INDEX('Eva. classe'!AG119:BJ119,R24)</f>
        <v>0</v>
      </c>
      <c r="D126" s="27">
        <f>INDEX('Eva. classe'!BK119:CN119,R24)</f>
        <v>0</v>
      </c>
      <c r="F126" s="14">
        <f t="shared" si="4"/>
        <v>0</v>
      </c>
      <c r="G126" s="14">
        <f t="shared" si="5"/>
        <v>0</v>
      </c>
      <c r="H126" s="14">
        <f t="shared" si="6"/>
        <v>1</v>
      </c>
      <c r="I126" s="14">
        <f t="shared" si="7"/>
        <v>0</v>
      </c>
      <c r="J126" s="23" t="str">
        <f>'Eva. classe'!B119</f>
        <v>Rédiger une synthèse des informations de la leçon.</v>
      </c>
      <c r="K126" s="23"/>
      <c r="L126" s="23"/>
      <c r="M126" s="23"/>
      <c r="N126" s="23"/>
      <c r="O126" s="23"/>
      <c r="P126" s="23"/>
      <c r="Q126" s="23"/>
      <c r="R126" s="23"/>
      <c r="S126" s="23"/>
      <c r="T126" s="23"/>
      <c r="U126" s="23"/>
      <c r="V126" s="23"/>
    </row>
    <row r="127" spans="1:38" s="48" customFormat="1" ht="15.75" hidden="1" customHeight="1" x14ac:dyDescent="0.2">
      <c r="A127" s="46"/>
      <c r="B127" s="47"/>
      <c r="C127" s="47"/>
      <c r="D127" s="47"/>
      <c r="E127" s="47"/>
      <c r="J127" s="41" t="str">
        <f>'Eva. classe'!B120</f>
        <v>2. GÉOGRAPHIE</v>
      </c>
      <c r="K127" s="49"/>
      <c r="L127" s="49"/>
      <c r="M127" s="49"/>
      <c r="N127" s="43"/>
      <c r="O127" s="43"/>
      <c r="P127" s="43"/>
      <c r="Q127" s="43"/>
      <c r="R127" s="43"/>
      <c r="S127" s="43"/>
      <c r="T127" s="43"/>
      <c r="U127" s="43"/>
      <c r="V127" s="43"/>
      <c r="W127" s="372"/>
      <c r="X127" s="372"/>
      <c r="Y127" s="372"/>
      <c r="Z127" s="372"/>
      <c r="AL127" s="14"/>
    </row>
    <row r="128" spans="1:38" ht="15.75" hidden="1" customHeight="1" x14ac:dyDescent="0.2">
      <c r="A128" s="10">
        <f>'Eva. classe'!A121</f>
        <v>70</v>
      </c>
      <c r="B128" s="27">
        <f>INDEX('Eva. classe'!C121:AF121,R24)</f>
        <v>0</v>
      </c>
      <c r="C128" s="27">
        <f>INDEX('Eva. classe'!AG121:BJ121,R24)</f>
        <v>0</v>
      </c>
      <c r="D128" s="27">
        <f>INDEX('Eva. classe'!BK121:CN121,R24)</f>
        <v>0</v>
      </c>
      <c r="F128" s="14">
        <f t="shared" si="4"/>
        <v>0</v>
      </c>
      <c r="G128" s="14">
        <f t="shared" si="5"/>
        <v>0</v>
      </c>
      <c r="H128" s="14">
        <f t="shared" si="6"/>
        <v>1</v>
      </c>
      <c r="I128" s="14">
        <f t="shared" si="7"/>
        <v>0</v>
      </c>
      <c r="J128" s="23" t="str">
        <f>'Eva. classe'!B121</f>
        <v>Lire et comprendre des documents géographiques simples.</v>
      </c>
      <c r="K128" s="23"/>
      <c r="L128" s="23"/>
      <c r="M128" s="23"/>
      <c r="N128" s="23"/>
      <c r="O128" s="23"/>
      <c r="P128" s="23"/>
      <c r="Q128" s="23"/>
      <c r="R128" s="23"/>
      <c r="S128" s="23"/>
      <c r="T128" s="23"/>
      <c r="U128" s="23"/>
      <c r="V128" s="23"/>
      <c r="AL128" s="48"/>
    </row>
    <row r="129" spans="1:38" ht="15.75" hidden="1" customHeight="1" x14ac:dyDescent="0.2">
      <c r="A129" s="10">
        <f>'Eva. classe'!A122</f>
        <v>71</v>
      </c>
      <c r="B129" s="27">
        <f>INDEX('Eva. classe'!C122:AF122,R24)</f>
        <v>0</v>
      </c>
      <c r="C129" s="27">
        <f>INDEX('Eva. classe'!AG122:BJ122,R24)</f>
        <v>0</v>
      </c>
      <c r="D129" s="27">
        <f>INDEX('Eva. classe'!BK122:CN122,R24)</f>
        <v>0</v>
      </c>
      <c r="F129" s="14">
        <f t="shared" si="4"/>
        <v>0</v>
      </c>
      <c r="G129" s="14">
        <f t="shared" si="5"/>
        <v>0</v>
      </c>
      <c r="H129" s="14">
        <f t="shared" si="6"/>
        <v>1</v>
      </c>
      <c r="I129" s="14">
        <f t="shared" si="7"/>
        <v>0</v>
      </c>
      <c r="J129" s="23" t="str">
        <f>'Eva. classe'!B122</f>
        <v xml:space="preserve">Connaître les principaux caractères géographiques, physiques et humains </v>
      </c>
      <c r="K129" s="23"/>
      <c r="L129" s="23"/>
      <c r="M129" s="23"/>
      <c r="N129" s="23"/>
      <c r="O129" s="23"/>
      <c r="P129" s="23"/>
      <c r="Q129" s="23"/>
      <c r="R129" s="23"/>
      <c r="S129" s="23"/>
      <c r="T129" s="23"/>
      <c r="U129" s="23"/>
      <c r="V129" s="23"/>
    </row>
    <row r="130" spans="1:38" ht="15.75" hidden="1" customHeight="1" x14ac:dyDescent="0.2">
      <c r="A130" s="10">
        <f>'Eva. classe'!A123</f>
        <v>72</v>
      </c>
      <c r="B130" s="27">
        <f>INDEX('Eva. classe'!C123:AF123,R24)</f>
        <v>0</v>
      </c>
      <c r="C130" s="27">
        <f>INDEX('Eva. classe'!AG123:BJ123,R24)</f>
        <v>0</v>
      </c>
      <c r="D130" s="27">
        <f>INDEX('Eva. classe'!BK123:CN123,R24)</f>
        <v>0</v>
      </c>
      <c r="F130" s="14">
        <f t="shared" si="4"/>
        <v>0</v>
      </c>
      <c r="G130" s="14">
        <f t="shared" si="5"/>
        <v>0</v>
      </c>
      <c r="H130" s="14">
        <f t="shared" si="6"/>
        <v>1</v>
      </c>
      <c r="I130" s="14">
        <f t="shared" si="7"/>
        <v>0</v>
      </c>
      <c r="J130" s="23" t="str">
        <f>'Eva. classe'!B123</f>
        <v>Lire et réaliser un croquis spatial simple, une carte</v>
      </c>
      <c r="K130" s="23"/>
      <c r="L130" s="23"/>
      <c r="M130" s="23"/>
      <c r="N130" s="23"/>
      <c r="O130" s="23"/>
      <c r="P130" s="23"/>
      <c r="Q130" s="23"/>
      <c r="R130" s="23"/>
      <c r="S130" s="23"/>
      <c r="T130" s="23"/>
      <c r="U130" s="23"/>
      <c r="V130" s="23"/>
    </row>
    <row r="131" spans="1:38" ht="15.75" hidden="1" customHeight="1" x14ac:dyDescent="0.2">
      <c r="A131" s="10">
        <f>'Eva. classe'!A124</f>
        <v>73</v>
      </c>
      <c r="B131" s="27">
        <f>INDEX('Eva. classe'!C124:AF124,R24)</f>
        <v>0</v>
      </c>
      <c r="C131" s="27">
        <f>INDEX('Eva. classe'!AG124:BJ124,R24)</f>
        <v>0</v>
      </c>
      <c r="D131" s="27">
        <f>INDEX('Eva. classe'!BK124:CN124,R24)</f>
        <v>0</v>
      </c>
      <c r="F131" s="14">
        <f t="shared" si="4"/>
        <v>0</v>
      </c>
      <c r="G131" s="14">
        <f t="shared" si="5"/>
        <v>0</v>
      </c>
      <c r="H131" s="14">
        <f t="shared" si="6"/>
        <v>1</v>
      </c>
      <c r="I131" s="14">
        <f t="shared" si="7"/>
        <v>0</v>
      </c>
      <c r="J131" s="23" t="str">
        <f>'Eva. classe'!B124</f>
        <v>Comprendre une ou deux questions liées au développement durable</v>
      </c>
      <c r="K131" s="23"/>
      <c r="L131" s="23"/>
      <c r="M131" s="23"/>
      <c r="N131" s="23"/>
      <c r="O131" s="23"/>
      <c r="P131" s="23"/>
      <c r="Q131" s="23"/>
      <c r="R131" s="23"/>
      <c r="S131" s="23"/>
      <c r="T131" s="23"/>
      <c r="U131" s="23"/>
      <c r="V131" s="23"/>
    </row>
    <row r="132" spans="1:38" ht="15.75" hidden="1" customHeight="1" x14ac:dyDescent="0.2">
      <c r="A132" s="10">
        <f>'Eva. classe'!A125</f>
        <v>74</v>
      </c>
      <c r="B132" s="27">
        <f>INDEX('Eva. classe'!C125:AF125,R24)</f>
        <v>0</v>
      </c>
      <c r="C132" s="27">
        <f>INDEX('Eva. classe'!AG125:BJ125,R24)</f>
        <v>0</v>
      </c>
      <c r="D132" s="27">
        <f>INDEX('Eva. classe'!BK125:CN125,R24)</f>
        <v>0</v>
      </c>
      <c r="F132" s="14">
        <f t="shared" si="4"/>
        <v>0</v>
      </c>
      <c r="G132" s="14">
        <f t="shared" si="5"/>
        <v>0</v>
      </c>
      <c r="H132" s="14">
        <f t="shared" si="6"/>
        <v>1</v>
      </c>
      <c r="I132" s="14">
        <f t="shared" si="7"/>
        <v>0</v>
      </c>
      <c r="J132" s="23" t="str">
        <f>'Eva. classe'!B125</f>
        <v>Connaître le vocabulaire géographique.</v>
      </c>
      <c r="K132" s="23"/>
      <c r="L132" s="23"/>
      <c r="M132" s="23"/>
      <c r="N132" s="23"/>
      <c r="O132" s="23"/>
      <c r="P132" s="23"/>
      <c r="Q132" s="23"/>
      <c r="R132" s="23"/>
      <c r="S132" s="23"/>
      <c r="T132" s="23"/>
      <c r="U132" s="23"/>
      <c r="V132" s="23"/>
    </row>
    <row r="133" spans="1:38" ht="15.75" hidden="1" customHeight="1" x14ac:dyDescent="0.2">
      <c r="A133" s="10">
        <f>'Eva. classe'!A126</f>
        <v>75</v>
      </c>
      <c r="B133" s="27">
        <f>INDEX('Eva. classe'!C126:AF126,R24)</f>
        <v>0</v>
      </c>
      <c r="C133" s="27">
        <f>INDEX('Eva. classe'!AG126:BJ126,R24)</f>
        <v>0</v>
      </c>
      <c r="D133" s="27">
        <f>INDEX('Eva. classe'!BK126:CN126,R24)</f>
        <v>0</v>
      </c>
      <c r="F133" s="14">
        <f t="shared" si="4"/>
        <v>0</v>
      </c>
      <c r="G133" s="14">
        <f t="shared" si="5"/>
        <v>0</v>
      </c>
      <c r="H133" s="14">
        <f t="shared" si="6"/>
        <v>1</v>
      </c>
      <c r="I133" s="14">
        <f t="shared" si="7"/>
        <v>0</v>
      </c>
      <c r="J133" s="23" t="str">
        <f>'Eva. classe'!B126</f>
        <v>Présenter par écrit quelques informations clés de la leçon.</v>
      </c>
      <c r="K133" s="23"/>
      <c r="L133" s="23"/>
      <c r="M133" s="23"/>
      <c r="N133" s="23"/>
      <c r="O133" s="23"/>
      <c r="P133" s="23"/>
      <c r="Q133" s="23"/>
      <c r="R133" s="23"/>
      <c r="S133" s="23"/>
      <c r="T133" s="23"/>
      <c r="U133" s="23"/>
      <c r="V133" s="23"/>
    </row>
    <row r="134" spans="1:38" ht="6.75" hidden="1" customHeight="1" x14ac:dyDescent="0.2">
      <c r="J134" s="23"/>
      <c r="K134" s="23"/>
      <c r="L134" s="23"/>
      <c r="M134" s="23"/>
      <c r="N134" s="23"/>
      <c r="O134" s="23"/>
      <c r="P134" s="23"/>
      <c r="Q134" s="23"/>
      <c r="R134" s="23"/>
      <c r="S134" s="23"/>
      <c r="T134" s="23"/>
      <c r="U134" s="23"/>
      <c r="V134" s="23"/>
    </row>
    <row r="135" spans="1:38" s="48" customFormat="1" ht="15.75" hidden="1" customHeight="1" x14ac:dyDescent="0.2">
      <c r="A135" s="50" t="str">
        <f>'Eva. classe'!B127</f>
        <v xml:space="preserve">►ENSEIGNEMENT MORAL ET CIVIQUE </v>
      </c>
      <c r="B135" s="51"/>
      <c r="C135" s="51"/>
      <c r="D135" s="51"/>
      <c r="E135" s="51"/>
      <c r="F135" s="51"/>
      <c r="G135" s="51"/>
      <c r="H135" s="51"/>
      <c r="I135" s="51"/>
      <c r="J135" s="51"/>
      <c r="K135" s="51"/>
      <c r="L135" s="51"/>
      <c r="M135" s="51"/>
      <c r="N135" s="51"/>
      <c r="O135" s="51"/>
      <c r="P135" s="51"/>
      <c r="Q135" s="51"/>
      <c r="R135" s="51"/>
      <c r="S135" s="51"/>
      <c r="T135" s="51"/>
      <c r="U135" s="51"/>
      <c r="V135" s="43"/>
      <c r="W135" s="372"/>
      <c r="X135" s="372"/>
      <c r="Y135" s="372"/>
      <c r="Z135" s="372"/>
      <c r="AL135" s="14"/>
    </row>
    <row r="136" spans="1:38" ht="15.75" hidden="1" customHeight="1" x14ac:dyDescent="0.2">
      <c r="A136" s="10">
        <f>'Eva. classe'!A128</f>
        <v>76</v>
      </c>
      <c r="B136" s="27">
        <f>INDEX('Eva. classe'!C128:AF128,R24)</f>
        <v>0</v>
      </c>
      <c r="C136" s="27">
        <f>INDEX('Eva. classe'!AG128:BJ128,R24)</f>
        <v>0</v>
      </c>
      <c r="D136" s="27">
        <f>INDEX('Eva. classe'!BK128:CN128,R24)</f>
        <v>0</v>
      </c>
      <c r="F136" s="14">
        <f t="shared" si="4"/>
        <v>0</v>
      </c>
      <c r="G136" s="14">
        <f t="shared" si="5"/>
        <v>0</v>
      </c>
      <c r="H136" s="14">
        <f t="shared" si="6"/>
        <v>1</v>
      </c>
      <c r="I136" s="14">
        <f t="shared" si="7"/>
        <v>0</v>
      </c>
      <c r="J136" s="23" t="str">
        <f>'Eva. classe'!B128</f>
        <v>Connaître et comprendre les principes et fondements de la vie civique et sociale.</v>
      </c>
      <c r="K136" s="23"/>
      <c r="L136" s="23"/>
      <c r="M136" s="23"/>
      <c r="N136" s="23"/>
      <c r="O136" s="23"/>
      <c r="P136" s="23"/>
      <c r="Q136" s="23"/>
      <c r="R136" s="23"/>
      <c r="S136" s="23"/>
      <c r="T136" s="23"/>
      <c r="U136" s="23"/>
      <c r="V136" s="23"/>
      <c r="AL136" s="48"/>
    </row>
    <row r="137" spans="1:38" ht="15.75" hidden="1" customHeight="1" x14ac:dyDescent="0.2">
      <c r="A137" s="10">
        <f>'Eva. classe'!A129</f>
        <v>77</v>
      </c>
      <c r="B137" s="27">
        <f>INDEX('Eva. classe'!C129:AF129,R24)</f>
        <v>0</v>
      </c>
      <c r="C137" s="27">
        <f>INDEX('Eva. classe'!AG129:BJ129,R24)</f>
        <v>0</v>
      </c>
      <c r="D137" s="27">
        <f>INDEX('Eva. classe'!BK129:CN129,R24)</f>
        <v>0</v>
      </c>
      <c r="F137" s="14">
        <f t="shared" si="4"/>
        <v>0</v>
      </c>
      <c r="G137" s="14">
        <f t="shared" si="5"/>
        <v>0</v>
      </c>
      <c r="H137" s="14">
        <f t="shared" si="6"/>
        <v>1</v>
      </c>
      <c r="I137" s="14">
        <f t="shared" si="7"/>
        <v>0</v>
      </c>
      <c r="J137" s="636" t="str">
        <f>'Eva. classe'!B129</f>
        <v>Développer l'estime de soi, le respect de l'intégrité des personnes, y compris la sienne (politesse et civilité, vie collective, sécurité, premiers secours, sécurité routière, internet...).</v>
      </c>
      <c r="K137" s="636"/>
      <c r="L137" s="636"/>
      <c r="M137" s="636"/>
      <c r="N137" s="636"/>
      <c r="O137" s="636"/>
      <c r="P137" s="636"/>
      <c r="Q137" s="636"/>
      <c r="R137" s="636"/>
      <c r="S137" s="636"/>
      <c r="T137" s="636"/>
      <c r="U137" s="636"/>
      <c r="V137" s="35"/>
    </row>
    <row r="138" spans="1:38" ht="12" hidden="1" customHeight="1" x14ac:dyDescent="0.2">
      <c r="J138" s="636"/>
      <c r="K138" s="636"/>
      <c r="L138" s="636"/>
      <c r="M138" s="636"/>
      <c r="N138" s="636"/>
      <c r="O138" s="636"/>
      <c r="P138" s="636"/>
      <c r="Q138" s="636"/>
      <c r="R138" s="636"/>
      <c r="S138" s="636"/>
      <c r="T138" s="636"/>
      <c r="U138" s="636"/>
      <c r="V138" s="35"/>
    </row>
    <row r="139" spans="1:38" s="48" customFormat="1" ht="15.75" hidden="1" customHeight="1" x14ac:dyDescent="0.2">
      <c r="A139" s="52" t="str">
        <f>'Eva. classe'!B130</f>
        <v>► ENSEIGNEMENTS ARTISTIQUES</v>
      </c>
      <c r="B139" s="53"/>
      <c r="C139" s="53"/>
      <c r="D139" s="53"/>
      <c r="E139" s="53"/>
      <c r="F139" s="53"/>
      <c r="G139" s="53"/>
      <c r="H139" s="53"/>
      <c r="I139" s="53"/>
      <c r="J139" s="53"/>
      <c r="K139" s="53"/>
      <c r="L139" s="53"/>
      <c r="M139" s="53"/>
      <c r="N139" s="53"/>
      <c r="O139" s="53"/>
      <c r="P139" s="53"/>
      <c r="Q139" s="53"/>
      <c r="R139" s="53"/>
      <c r="S139" s="53"/>
      <c r="T139" s="53"/>
      <c r="U139" s="53"/>
      <c r="V139" s="43"/>
      <c r="W139" s="372"/>
      <c r="X139" s="372"/>
      <c r="Y139" s="372"/>
      <c r="Z139" s="372"/>
      <c r="AL139" s="14"/>
    </row>
    <row r="140" spans="1:38" s="48" customFormat="1" ht="15.75" hidden="1" customHeight="1" x14ac:dyDescent="0.2">
      <c r="A140" s="53"/>
      <c r="B140" s="53"/>
      <c r="C140" s="53"/>
      <c r="D140" s="53"/>
      <c r="E140" s="53"/>
      <c r="F140" s="53"/>
      <c r="G140" s="53"/>
      <c r="H140" s="53"/>
      <c r="I140" s="53"/>
      <c r="J140" s="53" t="str">
        <f>'Eva. classe'!B131</f>
        <v>1. ARTS PLASTIQUES ET VISUELS</v>
      </c>
      <c r="K140" s="53"/>
      <c r="L140" s="53"/>
      <c r="M140" s="53"/>
      <c r="N140" s="53"/>
      <c r="O140" s="53"/>
      <c r="P140" s="53"/>
      <c r="Q140" s="53"/>
      <c r="R140" s="53"/>
      <c r="S140" s="53"/>
      <c r="T140" s="53"/>
      <c r="U140" s="53"/>
      <c r="V140" s="43"/>
      <c r="W140" s="372"/>
      <c r="X140" s="372"/>
      <c r="Y140" s="372"/>
      <c r="Z140" s="372"/>
    </row>
    <row r="141" spans="1:38" ht="15.75" hidden="1" customHeight="1" x14ac:dyDescent="0.2">
      <c r="A141" s="10">
        <f>'Eva. classe'!A132</f>
        <v>78</v>
      </c>
      <c r="B141" s="27">
        <f>INDEX('Eva. classe'!C132:AF132,R24)</f>
        <v>0</v>
      </c>
      <c r="C141" s="27">
        <f>INDEX('Eva. classe'!AG132:BJ132,R24)</f>
        <v>0</v>
      </c>
      <c r="D141" s="27">
        <f>INDEX('Eva. classe'!BK132:CN132,R24)</f>
        <v>0</v>
      </c>
      <c r="F141" s="14">
        <f t="shared" si="4"/>
        <v>0</v>
      </c>
      <c r="G141" s="14">
        <f t="shared" si="5"/>
        <v>0</v>
      </c>
      <c r="H141" s="14">
        <f t="shared" si="6"/>
        <v>1</v>
      </c>
      <c r="I141" s="14">
        <f t="shared" si="7"/>
        <v>0</v>
      </c>
      <c r="J141" s="23" t="str">
        <f>'Eva. classe'!B132</f>
        <v>Connaître quelques techniques d'arts plastiques.</v>
      </c>
      <c r="K141" s="23"/>
      <c r="L141" s="23"/>
      <c r="M141" s="23"/>
      <c r="N141" s="23"/>
      <c r="O141" s="23"/>
      <c r="P141" s="23"/>
      <c r="Q141" s="23"/>
      <c r="R141" s="23"/>
      <c r="S141" s="23"/>
      <c r="T141" s="23"/>
      <c r="U141" s="23"/>
      <c r="V141" s="23"/>
      <c r="AL141" s="48"/>
    </row>
    <row r="142" spans="1:38" ht="15.75" hidden="1" customHeight="1" x14ac:dyDescent="0.2">
      <c r="A142" s="10">
        <f>'Eva. classe'!A133</f>
        <v>79</v>
      </c>
      <c r="B142" s="27">
        <f>INDEX('Eva. classe'!C133:AF133,R24)</f>
        <v>0</v>
      </c>
      <c r="C142" s="27">
        <f>INDEX('Eva. classe'!AG133:BJ133,R24)</f>
        <v>0</v>
      </c>
      <c r="D142" s="27">
        <f>INDEX('Eva. classe'!BK133:CN133,R24)</f>
        <v>0</v>
      </c>
      <c r="F142" s="14">
        <f t="shared" si="4"/>
        <v>0</v>
      </c>
      <c r="G142" s="14">
        <f t="shared" si="5"/>
        <v>0</v>
      </c>
      <c r="H142" s="14">
        <f t="shared" si="6"/>
        <v>1</v>
      </c>
      <c r="I142" s="14">
        <f t="shared" si="7"/>
        <v>0</v>
      </c>
      <c r="J142" s="636" t="str">
        <f>'Eva. classe'!B133</f>
        <v>Être capable de réaliser une œuvre visuelle pour s'exprimer et créer en faisant des choix de matériaux et de procédés.</v>
      </c>
      <c r="K142" s="636"/>
      <c r="L142" s="636"/>
      <c r="M142" s="636"/>
      <c r="N142" s="636"/>
      <c r="O142" s="636"/>
      <c r="P142" s="636"/>
      <c r="Q142" s="636"/>
      <c r="R142" s="636"/>
      <c r="S142" s="636"/>
      <c r="T142" s="636"/>
      <c r="U142" s="636"/>
      <c r="V142" s="35"/>
    </row>
    <row r="143" spans="1:38" ht="15.75" hidden="1" customHeight="1" x14ac:dyDescent="0.2">
      <c r="A143" s="10">
        <f>'Eva. classe'!A134</f>
        <v>80</v>
      </c>
      <c r="B143" s="27">
        <f>INDEX('Eva. classe'!C134:AF134,R24)</f>
        <v>0</v>
      </c>
      <c r="C143" s="27">
        <f>INDEX('Eva. classe'!AG134:BJ134,R24)</f>
        <v>0</v>
      </c>
      <c r="D143" s="27">
        <f>INDEX('Eva. classe'!BK134:CN134,R24)</f>
        <v>0</v>
      </c>
      <c r="F143" s="14">
        <f t="shared" si="4"/>
        <v>0</v>
      </c>
      <c r="G143" s="14">
        <f t="shared" si="5"/>
        <v>0</v>
      </c>
      <c r="H143" s="14">
        <f t="shared" si="6"/>
        <v>1</v>
      </c>
      <c r="I143" s="14">
        <f t="shared" si="7"/>
        <v>0</v>
      </c>
      <c r="J143" s="23" t="str">
        <f>'Eva. classe'!B134</f>
        <v>Observer et décrire une œuvre plastique.</v>
      </c>
      <c r="K143" s="23"/>
      <c r="L143" s="23"/>
      <c r="M143" s="23"/>
      <c r="N143" s="23"/>
      <c r="O143" s="23"/>
      <c r="P143" s="23"/>
      <c r="Q143" s="23"/>
      <c r="R143" s="23"/>
      <c r="S143" s="23"/>
      <c r="T143" s="23"/>
      <c r="U143" s="23"/>
      <c r="V143" s="23"/>
    </row>
    <row r="144" spans="1:38" s="48" customFormat="1" ht="15.75" hidden="1" customHeight="1" x14ac:dyDescent="0.2">
      <c r="A144" s="53"/>
      <c r="B144" s="53"/>
      <c r="C144" s="53"/>
      <c r="D144" s="53" t="s">
        <v>0</v>
      </c>
      <c r="E144" s="53"/>
      <c r="F144" s="53"/>
      <c r="G144" s="53"/>
      <c r="H144" s="53"/>
      <c r="I144" s="53"/>
      <c r="J144" s="54" t="str">
        <f>'Eva. classe'!B135</f>
        <v>2. ÉDUCATION MUSICALE</v>
      </c>
      <c r="K144" s="53"/>
      <c r="L144" s="53"/>
      <c r="M144" s="53"/>
      <c r="N144" s="53"/>
      <c r="O144" s="53"/>
      <c r="P144" s="53"/>
      <c r="Q144" s="53"/>
      <c r="R144" s="53"/>
      <c r="S144" s="53"/>
      <c r="T144" s="53"/>
      <c r="U144" s="53"/>
      <c r="V144" s="43"/>
      <c r="W144" s="372"/>
      <c r="X144" s="372"/>
      <c r="Y144" s="372"/>
      <c r="Z144" s="372"/>
      <c r="AL144" s="14"/>
    </row>
    <row r="145" spans="1:38" ht="15.75" hidden="1" customHeight="1" x14ac:dyDescent="0.2">
      <c r="A145" s="10">
        <f>'Eva. classe'!A136</f>
        <v>81</v>
      </c>
      <c r="B145" s="27">
        <f>INDEX('Eva. classe'!C136:AF136,R24)</f>
        <v>0</v>
      </c>
      <c r="C145" s="27">
        <f>INDEX('Eva. classe'!AG136:BJ136,R24)</f>
        <v>0</v>
      </c>
      <c r="D145" s="27">
        <f>INDEX('Eva. classe'!BK136:CN136,R24)</f>
        <v>0</v>
      </c>
      <c r="F145" s="14">
        <f t="shared" si="4"/>
        <v>0</v>
      </c>
      <c r="G145" s="14">
        <f t="shared" si="5"/>
        <v>0</v>
      </c>
      <c r="H145" s="14">
        <f t="shared" si="6"/>
        <v>1</v>
      </c>
      <c r="I145" s="14">
        <f t="shared" si="7"/>
        <v>0</v>
      </c>
      <c r="J145" s="23" t="str">
        <f>'Eva. classe'!B136</f>
        <v>Interpréter de mémoire un répertoire de chansons.</v>
      </c>
      <c r="K145" s="23"/>
      <c r="L145" s="23"/>
      <c r="M145" s="23"/>
      <c r="N145" s="23"/>
      <c r="O145" s="23"/>
      <c r="P145" s="23"/>
      <c r="Q145" s="23"/>
      <c r="R145" s="23"/>
      <c r="S145" s="23"/>
      <c r="T145" s="23"/>
      <c r="U145" s="23"/>
      <c r="V145" s="23"/>
      <c r="AL145" s="48"/>
    </row>
    <row r="146" spans="1:38" ht="15.75" hidden="1" customHeight="1" x14ac:dyDescent="0.2">
      <c r="A146" s="10">
        <f>'Eva. classe'!A137</f>
        <v>82</v>
      </c>
      <c r="B146" s="27">
        <f>INDEX('Eva. classe'!C137:AF137,R24)</f>
        <v>0</v>
      </c>
      <c r="C146" s="27">
        <f>INDEX('Eva. classe'!AG137:BJ137,R24)</f>
        <v>0</v>
      </c>
      <c r="D146" s="27">
        <f>INDEX('Eva. classe'!BK137:CN137,R24)</f>
        <v>0</v>
      </c>
      <c r="F146" s="14">
        <f t="shared" si="4"/>
        <v>0</v>
      </c>
      <c r="G146" s="14">
        <f t="shared" si="5"/>
        <v>0</v>
      </c>
      <c r="H146" s="14">
        <f t="shared" si="6"/>
        <v>1</v>
      </c>
      <c r="I146" s="14">
        <f t="shared" si="7"/>
        <v>0</v>
      </c>
      <c r="J146" s="23" t="str">
        <f>'Eva. classe'!B137</f>
        <v>Tenir sa voix et se placer en formation chorale</v>
      </c>
      <c r="K146" s="23"/>
      <c r="L146" s="23"/>
      <c r="M146" s="23"/>
      <c r="N146" s="23"/>
      <c r="O146" s="23"/>
      <c r="P146" s="23"/>
      <c r="Q146" s="23"/>
      <c r="R146" s="23"/>
      <c r="S146" s="23"/>
      <c r="T146" s="23"/>
      <c r="U146" s="23"/>
      <c r="V146" s="23"/>
    </row>
    <row r="147" spans="1:38" ht="15.75" hidden="1" customHeight="1" x14ac:dyDescent="0.2">
      <c r="A147" s="10">
        <f>'Eva. classe'!A138</f>
        <v>83</v>
      </c>
      <c r="B147" s="27">
        <f>INDEX('Eva. classe'!C138:AF138,R24)</f>
        <v>0</v>
      </c>
      <c r="C147" s="27">
        <f>INDEX('Eva. classe'!AG138:BJ138,R24)</f>
        <v>0</v>
      </c>
      <c r="D147" s="27">
        <f>INDEX('Eva. classe'!BK138:CN138,R24)</f>
        <v>0</v>
      </c>
      <c r="F147" s="14">
        <f t="shared" si="4"/>
        <v>0</v>
      </c>
      <c r="G147" s="14">
        <f t="shared" si="5"/>
        <v>0</v>
      </c>
      <c r="H147" s="14">
        <f t="shared" si="6"/>
        <v>1</v>
      </c>
      <c r="I147" s="14">
        <f t="shared" si="7"/>
        <v>0</v>
      </c>
      <c r="J147" s="636" t="str">
        <f>'Eva. classe'!B138</f>
        <v>Décrire une œuvre musicale, mobiliser son attention dans une écoute prolongée et y repérer des éléments musicaux (instruments, rythme).</v>
      </c>
      <c r="K147" s="636"/>
      <c r="L147" s="636"/>
      <c r="M147" s="636"/>
      <c r="N147" s="636"/>
      <c r="O147" s="636"/>
      <c r="P147" s="636"/>
      <c r="Q147" s="636"/>
      <c r="R147" s="636"/>
      <c r="S147" s="636"/>
      <c r="T147" s="636"/>
      <c r="U147" s="636"/>
      <c r="V147" s="35"/>
    </row>
    <row r="148" spans="1:38" ht="9" hidden="1" customHeight="1" x14ac:dyDescent="0.2">
      <c r="J148" s="636"/>
      <c r="K148" s="636"/>
      <c r="L148" s="636"/>
      <c r="M148" s="636"/>
      <c r="N148" s="636"/>
      <c r="O148" s="636"/>
      <c r="P148" s="636"/>
      <c r="Q148" s="636"/>
      <c r="R148" s="636"/>
      <c r="S148" s="636"/>
      <c r="T148" s="636"/>
      <c r="U148" s="636"/>
      <c r="V148" s="35"/>
    </row>
    <row r="149" spans="1:38" s="48" customFormat="1" ht="15.75" hidden="1" customHeight="1" x14ac:dyDescent="0.2">
      <c r="A149" s="53"/>
      <c r="B149" s="53"/>
      <c r="C149" s="53"/>
      <c r="D149" s="53" t="s">
        <v>0</v>
      </c>
      <c r="E149" s="53"/>
      <c r="F149" s="53"/>
      <c r="G149" s="53"/>
      <c r="H149" s="53"/>
      <c r="I149" s="53"/>
      <c r="J149" s="54" t="str">
        <f>'Eva. classe'!B139</f>
        <v>3. HISTOIRE DES ARTS</v>
      </c>
      <c r="K149" s="53"/>
      <c r="L149" s="53"/>
      <c r="M149" s="53"/>
      <c r="N149" s="53"/>
      <c r="O149" s="53"/>
      <c r="P149" s="53"/>
      <c r="Q149" s="53"/>
      <c r="R149" s="53"/>
      <c r="S149" s="53"/>
      <c r="T149" s="53"/>
      <c r="U149" s="53"/>
      <c r="V149" s="43"/>
      <c r="W149" s="372"/>
      <c r="X149" s="372"/>
      <c r="Y149" s="372"/>
      <c r="Z149" s="372"/>
      <c r="AL149" s="14"/>
    </row>
    <row r="150" spans="1:38" ht="15.75" hidden="1" customHeight="1" x14ac:dyDescent="0.2">
      <c r="A150" s="10">
        <f>'Eva. classe'!A140</f>
        <v>84</v>
      </c>
      <c r="B150" s="27">
        <f>INDEX('Eva. classe'!C140:AF140,R24)</f>
        <v>0</v>
      </c>
      <c r="C150" s="27">
        <f>INDEX('Eva. classe'!AG140:BJ140,R24)</f>
        <v>0</v>
      </c>
      <c r="D150" s="27">
        <f>INDEX('Eva. classe'!BK140:CN140,R24)</f>
        <v>0</v>
      </c>
      <c r="F150" s="14">
        <f t="shared" si="4"/>
        <v>0</v>
      </c>
      <c r="G150" s="14">
        <f t="shared" si="5"/>
        <v>0</v>
      </c>
      <c r="H150" s="14">
        <f t="shared" si="6"/>
        <v>1</v>
      </c>
      <c r="I150" s="14">
        <f t="shared" si="7"/>
        <v>0</v>
      </c>
      <c r="J150" s="636" t="str">
        <f>'Eva. classe'!B140</f>
        <v>Reconnaître et nommer certaines œuvres d'artistes, des œuvres de référence du patrimoine musical, les situer historiquement et culturellement.</v>
      </c>
      <c r="K150" s="636"/>
      <c r="L150" s="636"/>
      <c r="M150" s="636"/>
      <c r="N150" s="636"/>
      <c r="O150" s="636"/>
      <c r="P150" s="636"/>
      <c r="Q150" s="636"/>
      <c r="R150" s="636"/>
      <c r="S150" s="636"/>
      <c r="T150" s="636"/>
      <c r="U150" s="636"/>
      <c r="V150" s="35"/>
      <c r="AL150" s="48"/>
    </row>
    <row r="151" spans="1:38" ht="15.75" hidden="1" customHeight="1" x14ac:dyDescent="0.2">
      <c r="A151" s="10">
        <f>'Eva. classe'!A141</f>
        <v>85</v>
      </c>
      <c r="B151" s="27">
        <f>INDEX('Eva. classe'!C141:AF141,R24)</f>
        <v>0</v>
      </c>
      <c r="C151" s="27">
        <f>INDEX('Eva. classe'!AG141:BJ141,R24)</f>
        <v>0</v>
      </c>
      <c r="D151" s="27">
        <f>INDEX('Eva. classe'!BK141:CN141,R24)</f>
        <v>0</v>
      </c>
      <c r="F151" s="14">
        <f t="shared" si="4"/>
        <v>0</v>
      </c>
      <c r="G151" s="14">
        <f t="shared" si="5"/>
        <v>0</v>
      </c>
      <c r="H151" s="14">
        <f t="shared" si="6"/>
        <v>1</v>
      </c>
      <c r="I151" s="14">
        <f t="shared" si="7"/>
        <v>0</v>
      </c>
      <c r="J151" s="23" t="str">
        <f>'Eva. classe'!B141</f>
        <v>Êtablir des relations entre les œuvres.</v>
      </c>
      <c r="K151" s="23"/>
      <c r="L151" s="23"/>
      <c r="M151" s="23"/>
      <c r="N151" s="23"/>
      <c r="O151" s="23"/>
      <c r="P151" s="23"/>
      <c r="Q151" s="23"/>
      <c r="R151" s="23"/>
      <c r="S151" s="23"/>
      <c r="T151" s="23"/>
      <c r="U151" s="23"/>
      <c r="V151" s="23"/>
    </row>
    <row r="152" spans="1:38" ht="8.4499999999999993" hidden="1" customHeight="1" x14ac:dyDescent="0.2">
      <c r="J152" s="23"/>
      <c r="K152" s="23"/>
      <c r="L152" s="23"/>
      <c r="M152" s="23"/>
      <c r="N152" s="23"/>
      <c r="O152" s="23"/>
      <c r="P152" s="23"/>
      <c r="Q152" s="23"/>
      <c r="R152" s="23"/>
      <c r="S152" s="23"/>
      <c r="T152" s="23"/>
      <c r="U152" s="23"/>
      <c r="V152" s="23"/>
    </row>
    <row r="153" spans="1:38" ht="15.75" hidden="1" customHeight="1" x14ac:dyDescent="0.2">
      <c r="A153" s="55" t="str">
        <f>'Eva. classe'!B142</f>
        <v>► ÉDUCATION PHYSIQUE ET SPORTIVE</v>
      </c>
      <c r="B153" s="56"/>
      <c r="C153" s="56"/>
      <c r="D153" s="56"/>
      <c r="E153" s="56"/>
      <c r="F153" s="56"/>
      <c r="G153" s="56"/>
      <c r="H153" s="56"/>
      <c r="I153" s="56"/>
      <c r="J153" s="56"/>
      <c r="K153" s="56"/>
      <c r="L153" s="56"/>
      <c r="M153" s="56"/>
      <c r="N153" s="56"/>
      <c r="O153" s="56"/>
      <c r="P153" s="56"/>
      <c r="Q153" s="56"/>
      <c r="R153" s="56"/>
      <c r="S153" s="56"/>
      <c r="T153" s="56"/>
      <c r="U153" s="56"/>
      <c r="V153" s="23"/>
    </row>
    <row r="154" spans="1:38" ht="15.75" hidden="1" customHeight="1" x14ac:dyDescent="0.2">
      <c r="A154" s="10">
        <f>'Eva. classe'!A143</f>
        <v>86</v>
      </c>
      <c r="B154" s="27">
        <f>INDEX('Eva. classe'!C143:AF143,R24)</f>
        <v>0</v>
      </c>
      <c r="C154" s="27">
        <f>INDEX('Eva. classe'!AG143:BJ143,R24)</f>
        <v>0</v>
      </c>
      <c r="D154" s="27">
        <f>INDEX('Eva. classe'!BK143:CN143,R24)</f>
        <v>0</v>
      </c>
      <c r="F154" s="14">
        <f t="shared" si="4"/>
        <v>0</v>
      </c>
      <c r="G154" s="14">
        <f t="shared" si="5"/>
        <v>0</v>
      </c>
      <c r="H154" s="14">
        <f t="shared" si="6"/>
        <v>1</v>
      </c>
      <c r="I154" s="14">
        <f t="shared" si="7"/>
        <v>0</v>
      </c>
      <c r="J154" s="23" t="str">
        <f>'Eva. classe'!B143</f>
        <v>Réaliser une performance mesurée (natation, activités athlétiques: courir, lancer, sauter).</v>
      </c>
      <c r="K154" s="23"/>
      <c r="L154" s="23"/>
      <c r="M154" s="23"/>
      <c r="N154" s="23"/>
      <c r="O154" s="23"/>
      <c r="P154" s="23"/>
      <c r="Q154" s="23"/>
      <c r="R154" s="23"/>
      <c r="S154" s="23"/>
      <c r="T154" s="23"/>
      <c r="U154" s="23"/>
      <c r="V154" s="23"/>
      <c r="W154" s="369"/>
      <c r="X154" s="369"/>
      <c r="Y154" s="369"/>
      <c r="Z154" s="369"/>
    </row>
    <row r="155" spans="1:38" ht="15.75" hidden="1" customHeight="1" x14ac:dyDescent="0.2">
      <c r="A155" s="10">
        <f>'Eva. classe'!A144</f>
        <v>87</v>
      </c>
      <c r="B155" s="27">
        <f>INDEX('Eva. classe'!C144:AF144,R24)</f>
        <v>0</v>
      </c>
      <c r="C155" s="27">
        <f>INDEX('Eva. classe'!AG144:BJ144,R24)</f>
        <v>0</v>
      </c>
      <c r="D155" s="27">
        <f>INDEX('Eva. classe'!BK144:CN144,R24)</f>
        <v>0</v>
      </c>
      <c r="F155" s="14">
        <f t="shared" si="4"/>
        <v>0</v>
      </c>
      <c r="G155" s="14">
        <f t="shared" si="5"/>
        <v>0</v>
      </c>
      <c r="H155" s="14">
        <f t="shared" si="6"/>
        <v>1</v>
      </c>
      <c r="I155" s="14">
        <f t="shared" si="7"/>
        <v>0</v>
      </c>
      <c r="J155" s="23" t="str">
        <f>'Eva. classe'!B144</f>
        <v>Savoir s'orienter, savoir nager.</v>
      </c>
      <c r="K155" s="23"/>
      <c r="L155" s="23"/>
      <c r="M155" s="23"/>
      <c r="N155" s="23"/>
      <c r="O155" s="23"/>
      <c r="P155" s="23"/>
      <c r="Q155" s="23"/>
      <c r="R155" s="23"/>
      <c r="S155" s="23"/>
      <c r="T155" s="23"/>
      <c r="U155" s="23"/>
      <c r="V155" s="23"/>
      <c r="W155" s="369"/>
      <c r="X155" s="369" t="s">
        <v>0</v>
      </c>
      <c r="Y155" s="369"/>
      <c r="Z155" s="369"/>
    </row>
    <row r="156" spans="1:38" ht="15.75" hidden="1" customHeight="1" x14ac:dyDescent="0.2">
      <c r="A156" s="10">
        <f>'Eva. classe'!A145</f>
        <v>88</v>
      </c>
      <c r="B156" s="27">
        <f>INDEX('Eva. classe'!C145:AF145,R24)</f>
        <v>0</v>
      </c>
      <c r="C156" s="27">
        <f>INDEX('Eva. classe'!AG145:BJ145,R24)</f>
        <v>0</v>
      </c>
      <c r="D156" s="27">
        <f>INDEX('Eva. classe'!BK145:CN145,R24)</f>
        <v>0</v>
      </c>
      <c r="F156" s="14">
        <f t="shared" si="4"/>
        <v>0</v>
      </c>
      <c r="G156" s="14">
        <f t="shared" si="5"/>
        <v>0</v>
      </c>
      <c r="H156" s="14">
        <f t="shared" si="6"/>
        <v>1</v>
      </c>
      <c r="I156" s="14">
        <f t="shared" si="7"/>
        <v>0</v>
      </c>
      <c r="J156" s="23" t="str">
        <f>'Eva. classe'!B145</f>
        <v>Coopérer ou s'opposer individuellement ou collectivement (jeux de lutte, jeux de raquettes, jeux collectifs).</v>
      </c>
      <c r="K156" s="23"/>
      <c r="L156" s="23"/>
      <c r="M156" s="23"/>
      <c r="N156" s="23"/>
      <c r="O156" s="23"/>
      <c r="P156" s="23"/>
      <c r="Q156" s="23"/>
      <c r="R156" s="23"/>
      <c r="S156" s="23"/>
      <c r="T156" s="23"/>
      <c r="U156" s="23"/>
      <c r="V156" s="23"/>
      <c r="W156" s="369"/>
      <c r="X156" s="369"/>
      <c r="Y156" s="369"/>
      <c r="Z156" s="369"/>
    </row>
    <row r="157" spans="1:38" ht="15.75" hidden="1" customHeight="1" x14ac:dyDescent="0.2">
      <c r="A157" s="10">
        <f>'Eva. classe'!A146</f>
        <v>89</v>
      </c>
      <c r="B157" s="27">
        <f>INDEX('Eva. classe'!C146:AF146,R24)</f>
        <v>0</v>
      </c>
      <c r="C157" s="27">
        <f>INDEX('Eva. classe'!AG146:BJ146,R24)</f>
        <v>0</v>
      </c>
      <c r="D157" s="27">
        <f>INDEX('Eva. classe'!BK146:CN146,R24)</f>
        <v>0</v>
      </c>
      <c r="F157" s="14">
        <f t="shared" si="4"/>
        <v>0</v>
      </c>
      <c r="G157" s="14">
        <f t="shared" si="5"/>
        <v>0</v>
      </c>
      <c r="H157" s="14">
        <f t="shared" si="6"/>
        <v>1</v>
      </c>
      <c r="I157" s="14">
        <f t="shared" si="7"/>
        <v>0</v>
      </c>
      <c r="J157" s="23" t="str">
        <f>'Eva. classe'!B146</f>
        <v>Concevoir et réaliser des actions à visée expressive, artistique et esthétique (danse, activités gymniques).</v>
      </c>
      <c r="K157" s="23"/>
      <c r="L157" s="23"/>
      <c r="M157" s="23"/>
      <c r="N157" s="23"/>
      <c r="O157" s="23"/>
      <c r="P157" s="23"/>
      <c r="Q157" s="23"/>
      <c r="R157" s="23"/>
      <c r="S157" s="23"/>
      <c r="T157" s="23"/>
      <c r="U157" s="23"/>
      <c r="V157" s="23"/>
      <c r="W157" s="369"/>
      <c r="X157" s="369"/>
      <c r="Y157" s="369"/>
      <c r="Z157" s="369"/>
    </row>
    <row r="158" spans="1:38" ht="9.6" hidden="1" customHeight="1" x14ac:dyDescent="0.2">
      <c r="J158" s="23"/>
      <c r="K158" s="23"/>
      <c r="L158" s="23"/>
      <c r="M158" s="23"/>
      <c r="N158" s="23"/>
      <c r="O158" s="23"/>
      <c r="P158" s="23"/>
      <c r="Q158" s="23"/>
      <c r="R158" s="23"/>
      <c r="S158" s="23"/>
      <c r="T158" s="23"/>
      <c r="U158" s="23"/>
      <c r="V158" s="23"/>
      <c r="W158" s="369"/>
      <c r="X158" s="369"/>
      <c r="Y158" s="369"/>
      <c r="Z158" s="369" t="s">
        <v>0</v>
      </c>
    </row>
    <row r="159" spans="1:38" s="373" customFormat="1" ht="15.75" hidden="1" customHeight="1" x14ac:dyDescent="0.2">
      <c r="A159" s="57" t="str">
        <f>'Eva. classe'!B147</f>
        <v>TECHNIQUES USUELLES DE L'INFORMATION ET DE LA COMMUNICATION</v>
      </c>
      <c r="B159" s="58"/>
      <c r="C159" s="58"/>
      <c r="D159" s="58"/>
      <c r="E159" s="58"/>
      <c r="F159" s="58"/>
      <c r="G159" s="58"/>
      <c r="H159" s="58"/>
      <c r="I159" s="58"/>
      <c r="J159" s="58"/>
      <c r="K159" s="58"/>
      <c r="L159" s="58"/>
      <c r="M159" s="58"/>
      <c r="N159" s="58"/>
      <c r="O159" s="58"/>
      <c r="P159" s="58"/>
      <c r="Q159" s="58"/>
      <c r="R159" s="58"/>
      <c r="S159" s="58"/>
      <c r="T159" s="58"/>
      <c r="U159" s="58"/>
      <c r="V159" s="59"/>
      <c r="AL159" s="14"/>
    </row>
    <row r="160" spans="1:38" ht="15.75" hidden="1" customHeight="1" x14ac:dyDescent="0.2">
      <c r="A160" s="10">
        <f>'Eva. classe'!A148</f>
        <v>89</v>
      </c>
      <c r="B160" s="27">
        <f>INDEX('Eva. classe'!C148:AF148,R24)</f>
        <v>0</v>
      </c>
      <c r="C160" s="27">
        <f>INDEX('Eva. classe'!AG148:BJ148,R24)</f>
        <v>0</v>
      </c>
      <c r="D160" s="27">
        <f>INDEX('Eva. classe'!BK148:CN148,R24)</f>
        <v>0</v>
      </c>
      <c r="F160" s="14">
        <f t="shared" si="4"/>
        <v>0</v>
      </c>
      <c r="G160" s="14">
        <f t="shared" si="5"/>
        <v>0</v>
      </c>
      <c r="H160" s="14">
        <f t="shared" si="6"/>
        <v>1</v>
      </c>
      <c r="I160" s="14">
        <f t="shared" si="7"/>
        <v>0</v>
      </c>
      <c r="J160" s="23" t="str">
        <f>'Eva. classe'!B148</f>
        <v>Utiliser son espace de travail dans un environnement en réseau.</v>
      </c>
      <c r="K160" s="23"/>
      <c r="L160" s="23"/>
      <c r="M160" s="23"/>
      <c r="N160" s="23"/>
      <c r="O160" s="23"/>
      <c r="P160" s="23"/>
      <c r="Q160" s="23"/>
      <c r="R160" s="23"/>
      <c r="S160" s="23"/>
      <c r="T160" s="23"/>
      <c r="U160" s="23"/>
      <c r="V160" s="23"/>
      <c r="AL160" s="373"/>
    </row>
    <row r="161" spans="1:26" ht="15.75" hidden="1" customHeight="1" x14ac:dyDescent="0.2">
      <c r="A161" s="10">
        <f>'Eva. classe'!A149</f>
        <v>90</v>
      </c>
      <c r="B161" s="27">
        <f>INDEX('Eva. classe'!C149:AF149,R24)</f>
        <v>0</v>
      </c>
      <c r="C161" s="27">
        <f>INDEX('Eva. classe'!AG149:BJ149,R24)</f>
        <v>0</v>
      </c>
      <c r="D161" s="27">
        <f>INDEX('Eva. classe'!BK149:CN149,R24)</f>
        <v>0</v>
      </c>
      <c r="F161" s="14">
        <f t="shared" si="4"/>
        <v>0</v>
      </c>
      <c r="G161" s="14">
        <f t="shared" si="5"/>
        <v>0</v>
      </c>
      <c r="H161" s="14">
        <f t="shared" si="6"/>
        <v>1</v>
      </c>
      <c r="I161" s="14">
        <f t="shared" si="7"/>
        <v>0</v>
      </c>
      <c r="J161" s="23" t="str">
        <f>'Eva. classe'!B149</f>
        <v>Adopter une attitude responsable face à l'usage de l'informatique et d'internet.</v>
      </c>
      <c r="K161" s="23"/>
      <c r="L161" s="23"/>
      <c r="M161" s="23"/>
      <c r="N161" s="23"/>
      <c r="O161" s="23"/>
      <c r="P161" s="23"/>
      <c r="Q161" s="23"/>
      <c r="R161" s="23"/>
      <c r="S161" s="23"/>
      <c r="T161" s="23"/>
      <c r="U161" s="23"/>
      <c r="V161" s="23"/>
      <c r="W161" s="369"/>
      <c r="X161" s="369"/>
      <c r="Y161" s="369"/>
      <c r="Z161" s="369"/>
    </row>
    <row r="162" spans="1:26" ht="15.75" hidden="1" customHeight="1" x14ac:dyDescent="0.2">
      <c r="A162" s="10">
        <f>'Eva. classe'!A150</f>
        <v>91</v>
      </c>
      <c r="B162" s="27">
        <f>INDEX('Eva. classe'!C150:AF150,R24)</f>
        <v>0</v>
      </c>
      <c r="C162" s="27">
        <f>INDEX('Eva. classe'!AG150:BJ150,R24)</f>
        <v>0</v>
      </c>
      <c r="D162" s="27">
        <f>INDEX('Eva. classe'!BK150:CN150,R24)</f>
        <v>0</v>
      </c>
      <c r="F162" s="14">
        <f>MIN(COUNTIF(D162,2)+COUNTIF(D162,1)+COUNTIF(C162,2)+COUNTIF(C162,1)+COUNTIF(B162,2)+COUNTIF(B162,1),1)</f>
        <v>0</v>
      </c>
      <c r="G162" s="14">
        <f>IF(OR(D162=3,D162=4),0,F162)</f>
        <v>0</v>
      </c>
      <c r="H162" s="14">
        <f>IF(OR(C162=3,C162=4),0,1)</f>
        <v>1</v>
      </c>
      <c r="I162" s="14">
        <f>IF(OR(D162=2,D162=1),1,G162*H162)</f>
        <v>0</v>
      </c>
      <c r="J162" s="23" t="str">
        <f>'Eva. classe'!B150</f>
        <v>Créer et modifier un document numérique.</v>
      </c>
      <c r="K162" s="61"/>
      <c r="L162" s="61"/>
      <c r="M162" s="61"/>
      <c r="N162" s="61"/>
      <c r="O162" s="61"/>
      <c r="P162" s="61"/>
      <c r="Q162" s="61"/>
      <c r="R162" s="61"/>
      <c r="S162" s="61"/>
      <c r="T162" s="61"/>
      <c r="U162" s="61"/>
      <c r="V162" s="29"/>
      <c r="W162" s="369"/>
      <c r="X162" s="369"/>
      <c r="Y162" s="369"/>
      <c r="Z162" s="369"/>
    </row>
    <row r="163" spans="1:26" ht="15.75" hidden="1" customHeight="1" x14ac:dyDescent="0.2">
      <c r="A163" s="10">
        <f>'Eva. classe'!A151</f>
        <v>92</v>
      </c>
      <c r="B163" s="27">
        <f>INDEX('Eva. classe'!C151:AF151,R24)</f>
        <v>0</v>
      </c>
      <c r="C163" s="27">
        <f>INDEX('Eva. classe'!AG151:BJ151,R24)</f>
        <v>0</v>
      </c>
      <c r="D163" s="27">
        <f>INDEX('Eva. classe'!BK151:CN151,R24)</f>
        <v>0</v>
      </c>
      <c r="F163" s="14">
        <f>MIN(COUNTIF(D163,2)+COUNTIF(D163,1)+COUNTIF(C163,2)+COUNTIF(C163,1)+COUNTIF(B163,2)+COUNTIF(B163,1),1)</f>
        <v>0</v>
      </c>
      <c r="G163" s="14">
        <f>IF(OR(D163=3,D163=4),0,F163)</f>
        <v>0</v>
      </c>
      <c r="H163" s="14">
        <f>IF(OR(C163=3,C163=4),0,1)</f>
        <v>1</v>
      </c>
      <c r="I163" s="14">
        <f>IF(OR(D163=2,D163=1),1,G163*H163)</f>
        <v>0</v>
      </c>
      <c r="J163" s="23" t="str">
        <f>'Eva. classe'!B151</f>
        <v>S'informer et se documenter.</v>
      </c>
    </row>
    <row r="164" spans="1:26" ht="15.75" hidden="1" customHeight="1" x14ac:dyDescent="0.2">
      <c r="A164" s="10">
        <f>'Eva. classe'!A152</f>
        <v>93</v>
      </c>
      <c r="B164" s="27">
        <f>INDEX('Eva. classe'!C152:AF152,R24)</f>
        <v>0</v>
      </c>
      <c r="C164" s="27">
        <f>INDEX('Eva. classe'!AG152:BJ152,R24)</f>
        <v>0</v>
      </c>
      <c r="D164" s="27">
        <f>INDEX('Eva. classe'!BK152:CN152,R24)</f>
        <v>0</v>
      </c>
      <c r="F164" s="14">
        <f>MIN(COUNTIF(D164,2)+COUNTIF(D164,1)+COUNTIF(C164,2)+COUNTIF(C164,1)+COUNTIF(B164,2)+COUNTIF(B164,1),1)</f>
        <v>0</v>
      </c>
      <c r="G164" s="14">
        <f>IF(OR(D164=3,D164=4),0,F164)</f>
        <v>0</v>
      </c>
      <c r="H164" s="14">
        <f>IF(OR(C164=3,C164=4),0,1)</f>
        <v>1</v>
      </c>
      <c r="I164" s="14">
        <f>IF(OR(D164=2,D164=1),1,G164*H164)</f>
        <v>0</v>
      </c>
      <c r="J164" s="23" t="str">
        <f>'Eva. classe'!B152</f>
        <v>Communiquer et échanger au moyen des technologies de l'information et de la communication.</v>
      </c>
    </row>
    <row r="165" spans="1:26" ht="11.25" hidden="1" customHeight="1" x14ac:dyDescent="0.2">
      <c r="A165" s="10" t="s">
        <v>0</v>
      </c>
      <c r="B165" s="62" t="s">
        <v>136</v>
      </c>
      <c r="C165" s="63"/>
      <c r="D165" s="63"/>
      <c r="J165" s="64"/>
    </row>
    <row r="166" spans="1:26" ht="11.25" hidden="1" customHeight="1" x14ac:dyDescent="0.2">
      <c r="A166" s="10" t="s">
        <v>0</v>
      </c>
      <c r="B166" s="65">
        <v>1</v>
      </c>
      <c r="C166" s="62" t="s">
        <v>132</v>
      </c>
      <c r="D166" s="66"/>
      <c r="E166" s="67"/>
      <c r="J166" s="68"/>
    </row>
    <row r="167" spans="1:26" ht="11.25" hidden="1" customHeight="1" x14ac:dyDescent="0.2">
      <c r="B167" s="65">
        <v>2</v>
      </c>
      <c r="C167" s="62" t="s">
        <v>133</v>
      </c>
      <c r="D167" s="66"/>
      <c r="E167" s="67"/>
      <c r="J167" s="69"/>
      <c r="K167" s="10"/>
      <c r="L167" s="10"/>
      <c r="M167" s="10"/>
      <c r="N167" s="10"/>
      <c r="O167" s="10"/>
      <c r="P167" s="10"/>
      <c r="Q167" s="10"/>
      <c r="R167" s="10"/>
      <c r="S167" s="10"/>
      <c r="T167" s="10"/>
      <c r="U167" s="10"/>
      <c r="V167" s="10"/>
    </row>
    <row r="168" spans="1:26" ht="11.25" hidden="1" customHeight="1" x14ac:dyDescent="0.2">
      <c r="A168" s="10" t="s">
        <v>0</v>
      </c>
      <c r="B168" s="65">
        <v>3</v>
      </c>
      <c r="C168" s="62" t="s">
        <v>134</v>
      </c>
      <c r="D168" s="66"/>
      <c r="E168" s="67"/>
      <c r="F168" s="14" t="e">
        <f>MIN(COUNTIF(#REF!,2)+COUNTIF(#REF!,1)+COUNTIF(#REF!,2)+COUNTIF(#REF!,1)+COUNTIF(#REF!,2)+COUNTIF(#REF!,1),1)</f>
        <v>#REF!</v>
      </c>
      <c r="G168" s="14" t="e">
        <f>IF(OR(#REF!=3,#REF!=4),0,F168)</f>
        <v>#REF!</v>
      </c>
      <c r="H168" s="14" t="e">
        <f>IF(OR(#REF!=3,#REF!=4),0,1)</f>
        <v>#REF!</v>
      </c>
      <c r="I168" s="14" t="e">
        <f>IF(OR(#REF!=2,#REF!=1),1,G168*H168)</f>
        <v>#REF!</v>
      </c>
      <c r="J168" s="70"/>
      <c r="K168" s="70"/>
      <c r="L168" s="70"/>
      <c r="M168" s="70"/>
      <c r="N168" s="70"/>
      <c r="O168" s="70"/>
      <c r="P168" s="70"/>
      <c r="Q168" s="70"/>
      <c r="R168" s="70"/>
      <c r="S168" s="70"/>
      <c r="T168" s="70"/>
      <c r="U168" s="70"/>
      <c r="V168" s="70"/>
    </row>
    <row r="169" spans="1:26" ht="11.25" hidden="1" customHeight="1" x14ac:dyDescent="0.2">
      <c r="A169" s="10" t="s">
        <v>0</v>
      </c>
      <c r="B169" s="65">
        <v>4</v>
      </c>
      <c r="C169" s="62" t="s">
        <v>135</v>
      </c>
      <c r="D169" s="66"/>
      <c r="E169" s="67"/>
      <c r="F169" s="14" t="e">
        <f>MIN(COUNTIF(#REF!,2)+COUNTIF(#REF!,1)+COUNTIF(#REF!,2)+COUNTIF(#REF!,1)+COUNTIF(#REF!,2)+COUNTIF(#REF!,1),1)</f>
        <v>#REF!</v>
      </c>
      <c r="G169" s="14" t="e">
        <f>IF(OR(#REF!=3,#REF!=4),0,F169)</f>
        <v>#REF!</v>
      </c>
      <c r="H169" s="14" t="e">
        <f>IF(OR(#REF!=3,#REF!=4),0,1)</f>
        <v>#REF!</v>
      </c>
      <c r="I169" s="14" t="e">
        <f>IF(OR(#REF!=2,#REF!=1),1,G169*H169)</f>
        <v>#REF!</v>
      </c>
      <c r="J169" s="70"/>
      <c r="K169" s="70"/>
      <c r="L169" s="70"/>
      <c r="M169" s="70"/>
      <c r="N169" s="70"/>
      <c r="O169" s="70"/>
      <c r="P169" s="70"/>
      <c r="Q169" s="70"/>
      <c r="R169" s="70"/>
      <c r="S169" s="70"/>
      <c r="T169" s="70"/>
      <c r="U169" s="70"/>
      <c r="V169" s="70"/>
      <c r="W169" s="14" t="s">
        <v>0</v>
      </c>
    </row>
    <row r="170" spans="1:26" ht="11.25" hidden="1" customHeight="1" x14ac:dyDescent="0.2">
      <c r="B170" s="63"/>
      <c r="C170" s="62"/>
      <c r="D170" s="66"/>
      <c r="E170" s="67"/>
      <c r="J170" s="70"/>
      <c r="K170" s="70"/>
      <c r="L170" s="70"/>
      <c r="M170" s="70"/>
      <c r="N170" s="70"/>
      <c r="O170" s="70"/>
      <c r="P170" s="70"/>
      <c r="Q170" s="70"/>
      <c r="R170" s="70"/>
      <c r="S170" s="70"/>
      <c r="T170" s="70"/>
      <c r="U170" s="70"/>
      <c r="V170" s="70"/>
    </row>
    <row r="171" spans="1:26" ht="11.25" hidden="1" customHeight="1" x14ac:dyDescent="0.2">
      <c r="B171" s="63"/>
      <c r="C171" s="62"/>
      <c r="D171" s="66"/>
      <c r="E171" s="67"/>
      <c r="J171" s="70"/>
      <c r="K171" s="70"/>
      <c r="L171" s="70"/>
      <c r="M171" s="70"/>
      <c r="N171" s="70"/>
      <c r="O171" s="70"/>
      <c r="P171" s="70"/>
      <c r="Q171" s="70"/>
      <c r="R171" s="70"/>
      <c r="S171" s="70"/>
      <c r="T171" s="70"/>
      <c r="U171" s="70"/>
      <c r="V171" s="70"/>
    </row>
    <row r="172" spans="1:26" ht="15.75" hidden="1" customHeight="1" x14ac:dyDescent="0.2">
      <c r="I172" s="30" t="e">
        <f>#REF!</f>
        <v>#REF!</v>
      </c>
      <c r="J172" s="10" t="s">
        <v>116</v>
      </c>
      <c r="K172" s="11">
        <f>K72</f>
        <v>0</v>
      </c>
      <c r="L172" s="90"/>
      <c r="M172" s="90"/>
      <c r="N172" s="23"/>
      <c r="O172" s="23"/>
      <c r="P172" s="23"/>
      <c r="Q172" s="23"/>
      <c r="R172" s="23"/>
      <c r="S172" s="646">
        <f>S72</f>
        <v>0</v>
      </c>
      <c r="T172" s="647"/>
      <c r="U172" s="648"/>
    </row>
    <row r="173" spans="1:26" ht="15.75" hidden="1" customHeight="1" x14ac:dyDescent="0.2"/>
    <row r="174" spans="1:26" ht="15.75" hidden="1" customHeight="1" thickBot="1" x14ac:dyDescent="0.25">
      <c r="B174" s="134"/>
      <c r="C174" s="134"/>
      <c r="D174" s="134"/>
      <c r="E174" s="134"/>
      <c r="F174" s="134"/>
      <c r="G174" s="134"/>
      <c r="H174" s="134"/>
      <c r="I174" s="134"/>
      <c r="J174" s="134"/>
      <c r="K174" s="134"/>
      <c r="L174" s="134"/>
      <c r="M174" s="134"/>
    </row>
    <row r="175" spans="1:26" ht="213" hidden="1" customHeight="1" thickBot="1" x14ac:dyDescent="0.25">
      <c r="B175" s="138" t="s">
        <v>9</v>
      </c>
      <c r="C175" s="649">
        <f>INDEX(Commentaires!C2:O31,'Profil classe'!Q2,1)</f>
        <v>0</v>
      </c>
      <c r="D175" s="650"/>
      <c r="E175" s="650"/>
      <c r="F175" s="650"/>
      <c r="G175" s="650"/>
      <c r="H175" s="650"/>
      <c r="I175" s="650"/>
      <c r="J175" s="650"/>
      <c r="K175" s="650"/>
      <c r="L175" s="650"/>
      <c r="M175" s="650"/>
      <c r="N175" s="650"/>
      <c r="O175" s="650"/>
      <c r="P175" s="650"/>
      <c r="Q175" s="650"/>
      <c r="R175" s="650"/>
      <c r="S175" s="650"/>
      <c r="T175" s="651"/>
      <c r="V175" s="71"/>
    </row>
    <row r="176" spans="1:26" ht="15.75" hidden="1" customHeight="1" x14ac:dyDescent="0.2">
      <c r="C176" s="139"/>
      <c r="D176" s="139"/>
      <c r="E176" s="139"/>
      <c r="F176" s="139"/>
      <c r="G176" s="139"/>
      <c r="H176" s="139"/>
      <c r="I176" s="139"/>
      <c r="J176" s="139"/>
      <c r="K176" s="139"/>
      <c r="L176" s="139"/>
      <c r="M176" s="139"/>
      <c r="N176" s="139"/>
      <c r="O176" s="139"/>
      <c r="P176" s="139"/>
      <c r="Q176" s="139"/>
      <c r="R176" s="139"/>
      <c r="S176" s="139"/>
      <c r="T176" s="139"/>
    </row>
    <row r="177" spans="2:21" ht="213" hidden="1" customHeight="1" x14ac:dyDescent="0.2">
      <c r="B177" s="140" t="s">
        <v>10</v>
      </c>
      <c r="C177" s="649">
        <f>INDEX(Commentaires!Q2:Q31,'Profil classe'!Q2,1)</f>
        <v>0</v>
      </c>
      <c r="D177" s="650"/>
      <c r="E177" s="650"/>
      <c r="F177" s="650"/>
      <c r="G177" s="650"/>
      <c r="H177" s="650"/>
      <c r="I177" s="650"/>
      <c r="J177" s="650"/>
      <c r="K177" s="650"/>
      <c r="L177" s="650"/>
      <c r="M177" s="650"/>
      <c r="N177" s="650"/>
      <c r="O177" s="650"/>
      <c r="P177" s="650"/>
      <c r="Q177" s="650"/>
      <c r="R177" s="650"/>
      <c r="S177" s="650"/>
      <c r="T177" s="651"/>
      <c r="U177" s="141"/>
    </row>
    <row r="178" spans="2:21" ht="15.75" hidden="1" customHeight="1" x14ac:dyDescent="0.2">
      <c r="C178" s="139"/>
      <c r="D178" s="139"/>
      <c r="E178" s="139"/>
      <c r="F178" s="139"/>
      <c r="G178" s="139"/>
      <c r="H178" s="139"/>
      <c r="I178" s="139"/>
      <c r="J178" s="139"/>
      <c r="K178" s="139"/>
      <c r="L178" s="139"/>
      <c r="M178" s="139"/>
      <c r="N178" s="139"/>
      <c r="O178" s="139"/>
      <c r="P178" s="139"/>
      <c r="Q178" s="139"/>
      <c r="R178" s="139"/>
      <c r="S178" s="139"/>
      <c r="T178" s="139"/>
    </row>
    <row r="179" spans="2:21" ht="213" hidden="1" customHeight="1" x14ac:dyDescent="0.2">
      <c r="B179" s="138" t="s">
        <v>11</v>
      </c>
      <c r="C179" s="649">
        <f>INDEX(Commentaires!AE2:AQ31,'Profil classe'!Q2,1)</f>
        <v>0</v>
      </c>
      <c r="D179" s="650"/>
      <c r="E179" s="650"/>
      <c r="F179" s="650"/>
      <c r="G179" s="650"/>
      <c r="H179" s="650"/>
      <c r="I179" s="650"/>
      <c r="J179" s="650"/>
      <c r="K179" s="650"/>
      <c r="L179" s="650"/>
      <c r="M179" s="650"/>
      <c r="N179" s="650"/>
      <c r="O179" s="650"/>
      <c r="P179" s="650"/>
      <c r="Q179" s="650"/>
      <c r="R179" s="650"/>
      <c r="S179" s="650"/>
      <c r="T179" s="651"/>
    </row>
    <row r="180" spans="2:21" ht="15.75" hidden="1" customHeight="1" x14ac:dyDescent="0.2">
      <c r="C180" s="14"/>
      <c r="D180" s="14"/>
      <c r="E180" s="14"/>
    </row>
    <row r="181" spans="2:21" ht="15.75" hidden="1" customHeight="1" x14ac:dyDescent="0.2">
      <c r="B181" s="142" t="s">
        <v>121</v>
      </c>
      <c r="C181" s="14"/>
      <c r="D181" s="14"/>
      <c r="E181" s="14"/>
      <c r="K181" s="14" t="s">
        <v>0</v>
      </c>
      <c r="S181" s="143" t="s">
        <v>122</v>
      </c>
    </row>
    <row r="182" spans="2:21" ht="15.75" hidden="1" customHeight="1" x14ac:dyDescent="0.2">
      <c r="B182" s="14"/>
      <c r="C182" s="14"/>
      <c r="D182" s="14"/>
      <c r="E182" s="14"/>
    </row>
    <row r="183" spans="2:21" ht="15.75" hidden="1" customHeight="1" x14ac:dyDescent="0.2">
      <c r="B183" s="134"/>
      <c r="C183" s="134"/>
      <c r="D183" s="134"/>
      <c r="E183" s="134"/>
      <c r="F183" s="134"/>
      <c r="G183" s="134"/>
      <c r="H183" s="134"/>
      <c r="I183" s="134"/>
      <c r="J183" s="134"/>
      <c r="K183" s="134"/>
      <c r="L183" s="134"/>
      <c r="M183" s="134"/>
    </row>
    <row r="184" spans="2:21" ht="15.75" hidden="1" customHeight="1" x14ac:dyDescent="0.2">
      <c r="B184" s="89"/>
      <c r="C184" s="63"/>
      <c r="D184" s="63"/>
      <c r="E184" s="63"/>
      <c r="F184" s="63"/>
      <c r="G184" s="63"/>
      <c r="H184" s="63"/>
      <c r="I184" s="63"/>
      <c r="J184" s="63"/>
      <c r="K184" s="134"/>
      <c r="L184" s="134"/>
      <c r="M184" s="134"/>
      <c r="S184" s="89"/>
      <c r="T184" s="89"/>
      <c r="U184" s="89"/>
    </row>
    <row r="185" spans="2:21" ht="15.75" hidden="1" customHeight="1" x14ac:dyDescent="0.2">
      <c r="B185" s="89"/>
      <c r="C185" s="63"/>
      <c r="D185" s="63"/>
      <c r="E185" s="63"/>
      <c r="F185" s="63"/>
      <c r="G185" s="63"/>
      <c r="H185" s="63"/>
      <c r="I185" s="63"/>
      <c r="J185" s="63"/>
      <c r="K185" s="134"/>
      <c r="L185" s="134"/>
      <c r="M185" s="134"/>
      <c r="S185" s="89"/>
      <c r="T185" s="89"/>
      <c r="U185" s="89"/>
    </row>
    <row r="186" spans="2:21" ht="15.75" hidden="1" customHeight="1" x14ac:dyDescent="0.2">
      <c r="B186" s="89"/>
      <c r="C186" s="63"/>
      <c r="D186" s="63"/>
      <c r="E186" s="63"/>
      <c r="F186" s="63"/>
      <c r="G186" s="63"/>
      <c r="H186" s="63"/>
      <c r="I186" s="63"/>
      <c r="J186" s="63"/>
      <c r="K186" s="134"/>
      <c r="L186" s="134"/>
      <c r="M186" s="134"/>
      <c r="S186" s="89"/>
      <c r="T186" s="89"/>
      <c r="U186" s="89"/>
    </row>
    <row r="187" spans="2:21" ht="15.75" hidden="1" customHeight="1" x14ac:dyDescent="0.2">
      <c r="B187" s="89"/>
      <c r="C187" s="63"/>
      <c r="D187" s="63"/>
      <c r="E187" s="63"/>
      <c r="F187" s="63"/>
      <c r="G187" s="63"/>
      <c r="H187" s="63"/>
      <c r="I187" s="63"/>
      <c r="J187" s="63"/>
      <c r="K187" s="134"/>
      <c r="L187" s="134"/>
      <c r="M187" s="134"/>
      <c r="S187" s="89"/>
      <c r="T187" s="89"/>
      <c r="U187" s="89"/>
    </row>
    <row r="188" spans="2:21" ht="15.75" hidden="1" customHeight="1" x14ac:dyDescent="0.2">
      <c r="B188" s="89"/>
      <c r="C188" s="63"/>
      <c r="D188" s="63"/>
      <c r="E188" s="63"/>
      <c r="F188" s="63"/>
      <c r="G188" s="63"/>
      <c r="H188" s="63"/>
      <c r="I188" s="63"/>
      <c r="J188" s="63"/>
      <c r="K188" s="134"/>
      <c r="L188" s="134"/>
      <c r="M188" s="134"/>
      <c r="S188" s="89"/>
      <c r="T188" s="89"/>
      <c r="U188" s="89"/>
    </row>
    <row r="189" spans="2:21" ht="15.75" hidden="1" customHeight="1" x14ac:dyDescent="0.2">
      <c r="B189" s="89"/>
      <c r="C189" s="63"/>
      <c r="D189" s="63"/>
      <c r="E189" s="63"/>
      <c r="F189" s="63"/>
      <c r="G189" s="63"/>
      <c r="H189" s="63"/>
      <c r="I189" s="63"/>
      <c r="J189" s="63"/>
      <c r="K189" s="134"/>
      <c r="L189" s="134"/>
      <c r="M189" s="134"/>
      <c r="S189" s="89"/>
      <c r="T189" s="89"/>
      <c r="U189" s="89"/>
    </row>
    <row r="190" spans="2:21" ht="15.75" hidden="1" customHeight="1" x14ac:dyDescent="0.2">
      <c r="B190" s="89"/>
      <c r="C190" s="63"/>
      <c r="D190" s="63"/>
      <c r="E190" s="63"/>
      <c r="F190" s="63"/>
      <c r="G190" s="63"/>
      <c r="H190" s="63"/>
      <c r="I190" s="63"/>
      <c r="J190" s="63"/>
      <c r="K190" s="134"/>
      <c r="L190" s="134"/>
      <c r="M190" s="134"/>
      <c r="S190" s="89"/>
      <c r="T190" s="89"/>
      <c r="U190" s="89"/>
    </row>
    <row r="191" spans="2:21" ht="15.75" hidden="1" customHeight="1" x14ac:dyDescent="0.2">
      <c r="B191" s="89"/>
      <c r="C191" s="63"/>
      <c r="D191" s="63"/>
      <c r="E191" s="63"/>
      <c r="F191" s="63"/>
      <c r="G191" s="63"/>
      <c r="H191" s="63"/>
      <c r="I191" s="63"/>
      <c r="J191" s="63"/>
      <c r="K191" s="134"/>
      <c r="L191" s="134"/>
      <c r="M191" s="134"/>
      <c r="S191" s="89"/>
      <c r="T191" s="89"/>
      <c r="U191" s="89"/>
    </row>
    <row r="192" spans="2:21" ht="15.75" hidden="1" customHeight="1" x14ac:dyDescent="0.2">
      <c r="B192" s="89"/>
      <c r="C192" s="63"/>
      <c r="D192" s="63"/>
      <c r="E192" s="63"/>
      <c r="F192" s="63"/>
      <c r="G192" s="63"/>
      <c r="H192" s="63"/>
      <c r="I192" s="63"/>
      <c r="J192" s="63"/>
      <c r="K192" s="134"/>
      <c r="L192" s="134"/>
      <c r="M192" s="134"/>
      <c r="S192" s="89"/>
      <c r="T192" s="89"/>
      <c r="U192" s="89"/>
    </row>
    <row r="193" spans="2:30" ht="15.75" hidden="1" customHeight="1" x14ac:dyDescent="0.2">
      <c r="B193" s="89"/>
      <c r="C193" s="63"/>
      <c r="D193" s="63"/>
      <c r="E193" s="63"/>
      <c r="F193" s="63"/>
      <c r="G193" s="63"/>
      <c r="H193" s="63"/>
      <c r="I193" s="63"/>
      <c r="J193" s="63"/>
      <c r="K193" s="134"/>
      <c r="L193" s="134"/>
      <c r="M193" s="134"/>
      <c r="S193" s="89"/>
      <c r="T193" s="89"/>
      <c r="U193" s="89"/>
    </row>
    <row r="194" spans="2:30" ht="13.5" customHeight="1" x14ac:dyDescent="0.2"/>
    <row r="195" spans="2:30" ht="7.5" customHeight="1" x14ac:dyDescent="0.2">
      <c r="B195" s="652" t="str">
        <f>CONCATENATE("Suivi des acquis scolaires de: ",K17," ",K16)</f>
        <v>Suivi des acquis scolaires de: 0 0</v>
      </c>
      <c r="C195" s="652"/>
      <c r="D195" s="652"/>
      <c r="E195" s="652"/>
      <c r="F195" s="652"/>
      <c r="G195" s="652"/>
      <c r="H195" s="652"/>
      <c r="I195" s="652"/>
      <c r="J195" s="652"/>
      <c r="K195" s="652"/>
      <c r="L195" s="652"/>
      <c r="M195" s="652"/>
      <c r="N195" s="652"/>
      <c r="O195" s="652"/>
      <c r="P195" s="652"/>
      <c r="Q195" s="652"/>
      <c r="R195" s="652"/>
      <c r="S195" s="652"/>
      <c r="T195" s="652"/>
      <c r="U195" s="652"/>
    </row>
    <row r="196" spans="2:30" ht="9.75" customHeight="1" x14ac:dyDescent="0.2">
      <c r="B196" s="652"/>
      <c r="C196" s="652"/>
      <c r="D196" s="652"/>
      <c r="E196" s="652"/>
      <c r="F196" s="652"/>
      <c r="G196" s="652"/>
      <c r="H196" s="652"/>
      <c r="I196" s="652"/>
      <c r="J196" s="652"/>
      <c r="K196" s="652"/>
      <c r="L196" s="652"/>
      <c r="M196" s="652"/>
      <c r="N196" s="652"/>
      <c r="O196" s="652"/>
      <c r="P196" s="652"/>
      <c r="Q196" s="652"/>
      <c r="R196" s="652"/>
      <c r="S196" s="652"/>
      <c r="T196" s="652"/>
      <c r="U196" s="652"/>
    </row>
    <row r="197" spans="2:30" ht="15" hidden="1" customHeight="1" x14ac:dyDescent="0.2">
      <c r="B197" s="91"/>
      <c r="C197" s="91"/>
      <c r="D197" s="91"/>
      <c r="E197" s="91"/>
      <c r="F197" s="91"/>
      <c r="G197" s="91"/>
      <c r="H197" s="91"/>
      <c r="I197" s="91"/>
      <c r="J197" s="91"/>
      <c r="K197" s="91"/>
      <c r="L197" s="91"/>
      <c r="M197" s="91"/>
      <c r="N197" s="91"/>
      <c r="O197" s="91"/>
      <c r="P197" s="91"/>
      <c r="Q197" s="91"/>
      <c r="R197" s="91"/>
      <c r="S197" s="91"/>
      <c r="T197" s="91"/>
      <c r="U197" s="91"/>
    </row>
    <row r="198" spans="2:30" ht="26.25" customHeight="1" x14ac:dyDescent="0.2">
      <c r="B198" s="686" t="str">
        <f>'Eva. classe'!C10</f>
        <v>TRIMESTRE 1</v>
      </c>
      <c r="C198" s="686"/>
      <c r="D198" s="686"/>
      <c r="E198" s="686"/>
      <c r="F198" s="686"/>
      <c r="G198" s="686"/>
      <c r="H198" s="686"/>
      <c r="I198" s="686"/>
      <c r="J198" s="686"/>
      <c r="K198" s="686"/>
      <c r="L198" s="686"/>
      <c r="M198" s="686"/>
      <c r="N198" s="686"/>
      <c r="O198" s="686"/>
      <c r="P198" s="686"/>
      <c r="Q198" s="686"/>
      <c r="R198" s="672" t="s">
        <v>201</v>
      </c>
      <c r="S198" s="673"/>
      <c r="T198" s="673"/>
      <c r="U198" s="673"/>
    </row>
    <row r="199" spans="2:30" ht="66" customHeight="1" x14ac:dyDescent="0.2">
      <c r="B199" s="677" t="s">
        <v>215</v>
      </c>
      <c r="C199" s="677"/>
      <c r="D199" s="677"/>
      <c r="E199" s="677"/>
      <c r="F199" s="677"/>
      <c r="G199" s="677"/>
      <c r="H199" s="677"/>
      <c r="I199" s="677"/>
      <c r="J199" s="677"/>
      <c r="K199" s="678"/>
      <c r="L199" s="681" t="s">
        <v>207</v>
      </c>
      <c r="M199" s="682"/>
      <c r="N199" s="682"/>
      <c r="O199" s="682"/>
      <c r="P199" s="682"/>
      <c r="Q199" s="683"/>
      <c r="R199" s="230" t="s">
        <v>135</v>
      </c>
      <c r="S199" s="181" t="s">
        <v>134</v>
      </c>
      <c r="T199" s="182" t="s">
        <v>133</v>
      </c>
      <c r="U199" s="183" t="s">
        <v>132</v>
      </c>
    </row>
    <row r="200" spans="2:30" ht="25.15" customHeight="1" x14ac:dyDescent="0.2">
      <c r="B200" s="674" t="s">
        <v>156</v>
      </c>
      <c r="C200" s="184" t="s">
        <v>128</v>
      </c>
      <c r="D200" s="185"/>
      <c r="E200" s="185"/>
      <c r="F200" s="185"/>
      <c r="G200" s="185"/>
      <c r="H200" s="185"/>
      <c r="I200" s="185"/>
      <c r="J200" s="185"/>
      <c r="K200" s="185"/>
      <c r="L200" s="684" t="str">
        <f>'Eléments travaillés'!L3</f>
        <v>Participer à un débat</v>
      </c>
      <c r="M200" s="685"/>
      <c r="N200" s="685"/>
      <c r="O200" s="685"/>
      <c r="P200" s="685"/>
      <c r="Q200" s="211"/>
      <c r="R200" s="231" t="str">
        <f t="shared" ref="R200:R233" si="8">IF(X200=4,"l","")</f>
        <v/>
      </c>
      <c r="S200" s="186" t="str">
        <f t="shared" ref="S200:S233" si="9">IF(X200=3,"l","")</f>
        <v/>
      </c>
      <c r="T200" s="187" t="str">
        <f t="shared" ref="T200:T233" si="10">IF( X200=2,"l","")</f>
        <v/>
      </c>
      <c r="U200" s="188" t="str">
        <f t="shared" ref="U200:U233" si="11">IF(X200=1,"l","")</f>
        <v/>
      </c>
      <c r="X200" s="98" t="str">
        <f>IF(COUNTIF($B$31:$B$33,"&lt;&gt;0")=0,"",INT(SUM($B$31:$B$33)/COUNTIF($B$31:$B$33,"&lt;&gt;0")+0.4))</f>
        <v/>
      </c>
      <c r="Y200" s="99" t="str">
        <f>IF(COUNTIF($C$31:$C$33,"&lt;&gt;0")=0,"",INT(SUM($C$31:$C$33)/COUNTIF($C$31:$C$33,"&lt;&gt;0")+0.4))</f>
        <v/>
      </c>
      <c r="Z200" s="98" t="str">
        <f>IF(COUNTIF($D$31:$D$33,"&lt;&gt;0")=0,"",INT(SUM($D$31:$D$33)/COUNTIF($D$31:$D$33,"&lt;&gt;0")+0.4))</f>
        <v/>
      </c>
      <c r="AD200" s="191" t="str">
        <f>IF(COUNTIF($D$31:$D$33,"&lt;&gt;0")=0,"",INT(SUM($D$31:$D$33)/COUNTIF($D$31:$D$33,"&lt;&gt;0")+0.4))</f>
        <v/>
      </c>
    </row>
    <row r="201" spans="2:30" ht="25.15" customHeight="1" x14ac:dyDescent="0.2">
      <c r="B201" s="675"/>
      <c r="C201" s="189" t="s">
        <v>129</v>
      </c>
      <c r="D201" s="190"/>
      <c r="E201" s="190"/>
      <c r="F201" s="190"/>
      <c r="G201" s="190"/>
      <c r="H201" s="190"/>
      <c r="I201" s="190"/>
      <c r="J201" s="190"/>
      <c r="K201" s="190"/>
      <c r="L201" s="670">
        <f>'Eléments travaillés'!L4</f>
        <v>0</v>
      </c>
      <c r="M201" s="671"/>
      <c r="N201" s="671"/>
      <c r="O201" s="671"/>
      <c r="P201" s="671"/>
      <c r="Q201" s="212"/>
      <c r="R201" s="231" t="str">
        <f t="shared" si="8"/>
        <v/>
      </c>
      <c r="S201" s="186" t="str">
        <f t="shared" si="9"/>
        <v/>
      </c>
      <c r="T201" s="187" t="str">
        <f t="shared" si="10"/>
        <v/>
      </c>
      <c r="U201" s="188" t="str">
        <f t="shared" si="11"/>
        <v/>
      </c>
      <c r="X201" s="98" t="str">
        <f>IF(COUNTIF($B$37:$B$46,"&lt;&gt;0")=0,"",INT(SUM($B$37:$B$46)/COUNTIF($B$37:$B$46,"&lt;&gt;0")+0.4))</f>
        <v/>
      </c>
      <c r="Y201" s="99" t="str">
        <f>IF(COUNTIF($C$37:$C$46,"&lt;&gt;0")=0,"",INT(SUM($C$37:$C$46)/COUNTIF($C$37:$C$46,"&lt;&gt;0")+0.4))</f>
        <v/>
      </c>
      <c r="Z201" s="98" t="str">
        <f>IF(COUNTIF($D$37:$D$46,"&lt;&gt;0")=0,"",INT(SUM($D$37:$D$46)/COUNTIF($D$37:$D$46,"&lt;&gt;0")+0.4))</f>
        <v/>
      </c>
      <c r="AD201" s="191" t="str">
        <f>IF(COUNTIF($D$37:$D$46,"&lt;&gt;0")=0,"",INT(SUM($D$37:$D$46)/COUNTIF($D$37:$D$46,"&lt;&gt;0")+0.4))</f>
        <v/>
      </c>
    </row>
    <row r="202" spans="2:30" ht="25.15" customHeight="1" x14ac:dyDescent="0.2">
      <c r="B202" s="675"/>
      <c r="C202" s="184" t="s">
        <v>25</v>
      </c>
      <c r="D202" s="185"/>
      <c r="E202" s="185"/>
      <c r="F202" s="185"/>
      <c r="G202" s="185"/>
      <c r="H202" s="185"/>
      <c r="I202" s="185"/>
      <c r="J202" s="185"/>
      <c r="K202" s="185"/>
      <c r="L202" s="684">
        <f>'Eléments travaillés'!L5</f>
        <v>0</v>
      </c>
      <c r="M202" s="685"/>
      <c r="N202" s="685"/>
      <c r="O202" s="685"/>
      <c r="P202" s="685"/>
      <c r="Q202" s="211"/>
      <c r="R202" s="231" t="str">
        <f t="shared" si="8"/>
        <v/>
      </c>
      <c r="S202" s="186" t="str">
        <f t="shared" si="9"/>
        <v/>
      </c>
      <c r="T202" s="187" t="str">
        <f t="shared" si="10"/>
        <v/>
      </c>
      <c r="U202" s="188" t="str">
        <f t="shared" si="11"/>
        <v/>
      </c>
      <c r="X202" s="98" t="str">
        <f>IF(COUNTIF($B$49:$B$51,"&lt;&gt;0")=0,"",INT(SUM($B$49:$B$51)/COUNTIF($B$49:$B$51,"&lt;&gt;0")+0.4))</f>
        <v/>
      </c>
      <c r="Y202" s="99" t="str">
        <f>IF(COUNTIF($C$49:$C$51,"&lt;&gt;0")=0,"",INT(SUM($C$49:$C$51)/COUNTIF($C$49:$C$51,"&lt;&gt;0")+0.4))</f>
        <v/>
      </c>
      <c r="Z202" s="98" t="str">
        <f>IF(COUNTIF($D$49:$D$51,"&lt;&gt;0")=0,"",INT(SUM($D$49:$D$51)/COUNTIF($D$49:$D$51,"&lt;&gt;0")+0.4))</f>
        <v/>
      </c>
      <c r="AD202" s="191" t="str">
        <f>IF(COUNTIF($D$49:$D$51,"&lt;&gt;0")=0,"",INT(SUM($D$49:$D$51)/COUNTIF($D$49:$D$51,"&lt;&gt;0")+0.4))</f>
        <v/>
      </c>
    </row>
    <row r="203" spans="2:30" ht="25.15" customHeight="1" x14ac:dyDescent="0.2">
      <c r="B203" s="676"/>
      <c r="C203" s="189" t="s">
        <v>202</v>
      </c>
      <c r="D203" s="190"/>
      <c r="E203" s="190"/>
      <c r="F203" s="190"/>
      <c r="G203" s="190"/>
      <c r="H203" s="190"/>
      <c r="I203" s="190"/>
      <c r="J203" s="190"/>
      <c r="K203" s="190"/>
      <c r="L203" s="670">
        <f>'Eléments travaillés'!L6</f>
        <v>0</v>
      </c>
      <c r="M203" s="671"/>
      <c r="N203" s="671"/>
      <c r="O203" s="671"/>
      <c r="P203" s="671"/>
      <c r="Q203" s="212"/>
      <c r="R203" s="231" t="str">
        <f t="shared" si="8"/>
        <v/>
      </c>
      <c r="S203" s="186" t="str">
        <f t="shared" si="9"/>
        <v/>
      </c>
      <c r="T203" s="187" t="str">
        <f t="shared" si="10"/>
        <v/>
      </c>
      <c r="U203" s="188" t="str">
        <f t="shared" si="11"/>
        <v/>
      </c>
      <c r="X203" s="98" t="str">
        <f>IF(COUNTIF($B$54:$B$68,"&lt;&gt;0")=0,"",INT(SUM($B$54:$B$68)/COUNTIF($B$54:$B$68,"&lt;&gt;0")+0.4))</f>
        <v/>
      </c>
      <c r="Y203" s="99" t="str">
        <f>IF(COUNTIF($C$54:$C$68,"&lt;&gt;0")=0,"",INT(SUM($C$54:$C$68)/COUNTIF($C$54:$C$68,"&lt;&gt;0")+0.4))</f>
        <v/>
      </c>
      <c r="Z203" s="98" t="str">
        <f>IF(COUNTIF($D$54:$D$68,"&lt;&gt;0")=0,"",INT(SUM($D$54:$D$68)/COUNTIF($D$54:$D$68,"&lt;&gt;0")+0.4))</f>
        <v/>
      </c>
      <c r="AD203" s="191" t="str">
        <f>IF(COUNTIF($D$54:$D$68,"&lt;&gt;0")=0,"",INT(SUM($D$54:$D$68)/COUNTIF($D$54:$D$68,"&lt;&gt;0")+0.4))</f>
        <v/>
      </c>
    </row>
    <row r="204" spans="2:30" ht="25.15" hidden="1" customHeight="1" x14ac:dyDescent="0.2">
      <c r="B204" s="144"/>
      <c r="C204" s="145"/>
      <c r="D204" s="145"/>
      <c r="E204" s="145"/>
      <c r="F204" s="145"/>
      <c r="G204" s="145"/>
      <c r="H204" s="145"/>
      <c r="I204" s="145"/>
      <c r="J204" s="145"/>
      <c r="K204" s="205"/>
      <c r="L204" s="215"/>
      <c r="M204" s="216"/>
      <c r="N204" s="216"/>
      <c r="O204" s="216"/>
      <c r="P204" s="216"/>
      <c r="Q204" s="214"/>
      <c r="R204" s="231" t="str">
        <f t="shared" si="8"/>
        <v/>
      </c>
      <c r="S204" s="186" t="str">
        <f t="shared" si="9"/>
        <v/>
      </c>
      <c r="T204" s="187" t="str">
        <f t="shared" si="10"/>
        <v/>
      </c>
      <c r="U204" s="188" t="str">
        <f t="shared" si="11"/>
        <v/>
      </c>
      <c r="X204" s="146"/>
      <c r="Y204" s="147"/>
      <c r="Z204" s="146"/>
      <c r="AD204" s="192"/>
    </row>
    <row r="205" spans="2:30" ht="25.15" hidden="1" customHeight="1" x14ac:dyDescent="0.2">
      <c r="B205" s="148"/>
      <c r="C205" s="97"/>
      <c r="D205" s="97"/>
      <c r="E205" s="96"/>
      <c r="F205" s="96"/>
      <c r="G205" s="96"/>
      <c r="H205" s="96"/>
      <c r="I205" s="96"/>
      <c r="J205" s="96"/>
      <c r="K205" s="206"/>
      <c r="L205" s="217"/>
      <c r="M205" s="218"/>
      <c r="N205" s="218"/>
      <c r="O205" s="218"/>
      <c r="P205" s="218"/>
      <c r="Q205" s="214"/>
      <c r="R205" s="231" t="str">
        <f t="shared" si="8"/>
        <v/>
      </c>
      <c r="S205" s="186" t="str">
        <f t="shared" si="9"/>
        <v/>
      </c>
      <c r="T205" s="187" t="str">
        <f t="shared" si="10"/>
        <v/>
      </c>
      <c r="U205" s="188" t="str">
        <f t="shared" si="11"/>
        <v/>
      </c>
      <c r="X205" s="100" t="s">
        <v>117</v>
      </c>
      <c r="Y205" s="101" t="s">
        <v>118</v>
      </c>
      <c r="Z205" s="100" t="s">
        <v>119</v>
      </c>
      <c r="AD205" s="193" t="s">
        <v>119</v>
      </c>
    </row>
    <row r="206" spans="2:30" ht="25.15" customHeight="1" x14ac:dyDescent="0.2">
      <c r="B206" s="674" t="s">
        <v>157</v>
      </c>
      <c r="C206" s="184" t="s">
        <v>123</v>
      </c>
      <c r="D206" s="185"/>
      <c r="E206" s="185"/>
      <c r="F206" s="185"/>
      <c r="G206" s="185"/>
      <c r="H206" s="185"/>
      <c r="I206" s="185"/>
      <c r="J206" s="185"/>
      <c r="K206" s="185"/>
      <c r="L206" s="684">
        <f>'Eléments travaillés'!L7</f>
        <v>0</v>
      </c>
      <c r="M206" s="685"/>
      <c r="N206" s="685"/>
      <c r="O206" s="685"/>
      <c r="P206" s="685"/>
      <c r="Q206" s="211"/>
      <c r="R206" s="231" t="str">
        <f t="shared" si="8"/>
        <v/>
      </c>
      <c r="S206" s="186" t="str">
        <f t="shared" si="9"/>
        <v/>
      </c>
      <c r="T206" s="187" t="str">
        <f t="shared" si="10"/>
        <v/>
      </c>
      <c r="U206" s="188" t="str">
        <f t="shared" si="11"/>
        <v/>
      </c>
      <c r="X206" s="98" t="str">
        <f>IF(COUNTIF($B$77:$B$86,"&lt;&gt;0")=0,"",INT(SUM($B$77:$B$86)/COUNTIF($B$77:$B$86,"&lt;&gt;0")+0.4))</f>
        <v/>
      </c>
      <c r="Y206" s="99" t="str">
        <f>IF(COUNTIF($C$77:$C$86,"&lt;&gt;0")=0,"",INT(SUM($C$77:$C$86)/COUNTIF($C$77:$C$86,"&lt;&gt;0")+0.4))</f>
        <v/>
      </c>
      <c r="Z206" s="98" t="str">
        <f>IF(COUNTIF($D$77:$D$86,"&lt;&gt;0")=0,"",INT(SUM($D$77:$D$86)/COUNTIF($D$77:$D$86,"&lt;&gt;0")+0.4))</f>
        <v/>
      </c>
      <c r="AD206" s="191" t="str">
        <f>IF(COUNTIF($D$77:$D$86,"&lt;&gt;0")=0,"",INT(SUM($D$77:$D$86)/COUNTIF($D$77:$D$86,"&lt;&gt;0")+0.4))</f>
        <v/>
      </c>
    </row>
    <row r="207" spans="2:30" ht="25.15" customHeight="1" x14ac:dyDescent="0.2">
      <c r="B207" s="675"/>
      <c r="C207" s="189" t="s">
        <v>124</v>
      </c>
      <c r="D207" s="190"/>
      <c r="E207" s="190"/>
      <c r="F207" s="190"/>
      <c r="G207" s="190"/>
      <c r="H207" s="190"/>
      <c r="I207" s="190"/>
      <c r="J207" s="190"/>
      <c r="K207" s="190"/>
      <c r="L207" s="670">
        <f>'Eléments travaillés'!L8</f>
        <v>0</v>
      </c>
      <c r="M207" s="671"/>
      <c r="N207" s="671"/>
      <c r="O207" s="671"/>
      <c r="P207" s="671"/>
      <c r="Q207" s="212"/>
      <c r="R207" s="231" t="str">
        <f t="shared" si="8"/>
        <v/>
      </c>
      <c r="S207" s="186" t="str">
        <f t="shared" si="9"/>
        <v/>
      </c>
      <c r="T207" s="187" t="str">
        <f t="shared" si="10"/>
        <v/>
      </c>
      <c r="U207" s="188" t="str">
        <f t="shared" si="11"/>
        <v/>
      </c>
      <c r="X207" s="98" t="str">
        <f>IF(COUNTIF($B$95:$B$102,"&lt;&gt;0")=0,"",INT(SUM($B$95:$B$102)/COUNTIF($B$95:$B$102,"&lt;&gt;0")+0.4))</f>
        <v/>
      </c>
      <c r="Y207" s="99" t="str">
        <f>IF(COUNTIF($C$95:$C$102,"&lt;&gt;0")=0,"",INT(SUM($C$95:$C$102)/COUNTIF($C$95:$C$102,"&lt;&gt;0")+0.4))</f>
        <v/>
      </c>
      <c r="Z207" s="98" t="str">
        <f>IF(COUNTIF($D$95:$D$102,"&lt;&gt;0")=0,"",INT(SUM($D$95:$D$102)/COUNTIF($D$95:$D$102,"&lt;&gt;0")+0.4))</f>
        <v/>
      </c>
      <c r="AD207" s="191" t="str">
        <f>IF(COUNTIF($D$95:$D$102,"&lt;&gt;0")=0,"",INT(SUM($D$95:$D$102)/COUNTIF($D$95:$D$102,"&lt;&gt;0")+0.4))</f>
        <v/>
      </c>
    </row>
    <row r="208" spans="2:30" ht="25.15" customHeight="1" x14ac:dyDescent="0.2">
      <c r="B208" s="676"/>
      <c r="C208" s="184" t="s">
        <v>131</v>
      </c>
      <c r="D208" s="185"/>
      <c r="E208" s="185"/>
      <c r="F208" s="185"/>
      <c r="G208" s="185"/>
      <c r="H208" s="185"/>
      <c r="I208" s="185"/>
      <c r="J208" s="185"/>
      <c r="K208" s="185"/>
      <c r="L208" s="684">
        <f>'Eléments travaillés'!L9</f>
        <v>0</v>
      </c>
      <c r="M208" s="685"/>
      <c r="N208" s="685"/>
      <c r="O208" s="685"/>
      <c r="P208" s="685"/>
      <c r="Q208" s="211"/>
      <c r="R208" s="231" t="str">
        <f t="shared" si="8"/>
        <v/>
      </c>
      <c r="S208" s="186" t="str">
        <f t="shared" si="9"/>
        <v/>
      </c>
      <c r="T208" s="187" t="str">
        <f t="shared" si="10"/>
        <v/>
      </c>
      <c r="U208" s="188" t="str">
        <f t="shared" si="11"/>
        <v/>
      </c>
      <c r="X208" s="98" t="str">
        <f>IF(COUNTIF($B$89:$B$92,"&lt;&gt;0")=0,"",INT(SUM($B$89:$B$92)/COUNTIF($B$89:$B$92,"&lt;&gt;0")+0.4))</f>
        <v/>
      </c>
      <c r="Y208" s="99" t="str">
        <f>IF(COUNTIF($C$89:$C$92,"&lt;&gt;0")=0,"",INT(SUM($C$89:$C$92)/COUNTIF($C$89:$C$92,"&lt;&gt;0")+0.4))</f>
        <v/>
      </c>
      <c r="Z208" s="98" t="str">
        <f>IF(COUNTIF($D$89:$D$92,"&lt;&gt;0")=0,"",INT(SUM($D$89:$D$92)/COUNTIF($D$89:$D$92,"&lt;&gt;0")+0.4))</f>
        <v/>
      </c>
      <c r="AD208" s="191" t="str">
        <f>IF(COUNTIF($D$89:$D$92,"&lt;&gt;0")=0,"",INT(SUM($D$89:$D$92)/COUNTIF($D$89:$D$92,"&lt;&gt;0")+0.4))</f>
        <v/>
      </c>
    </row>
    <row r="209" spans="2:30" ht="25.15" hidden="1" customHeight="1" x14ac:dyDescent="0.2">
      <c r="B209" s="97"/>
      <c r="C209" s="97"/>
      <c r="D209" s="145"/>
      <c r="E209" s="145"/>
      <c r="F209" s="145"/>
      <c r="G209" s="145"/>
      <c r="H209" s="145"/>
      <c r="I209" s="145"/>
      <c r="J209" s="145"/>
      <c r="K209" s="205"/>
      <c r="L209" s="215"/>
      <c r="M209" s="216"/>
      <c r="N209" s="216"/>
      <c r="O209" s="216"/>
      <c r="P209" s="216"/>
      <c r="Q209" s="214"/>
      <c r="R209" s="231" t="str">
        <f t="shared" si="8"/>
        <v/>
      </c>
      <c r="S209" s="186" t="str">
        <f t="shared" si="9"/>
        <v/>
      </c>
      <c r="T209" s="187" t="str">
        <f t="shared" si="10"/>
        <v/>
      </c>
      <c r="U209" s="188" t="str">
        <f t="shared" si="11"/>
        <v/>
      </c>
      <c r="X209" s="146"/>
      <c r="Y209" s="147"/>
      <c r="Z209" s="146"/>
      <c r="AD209" s="192"/>
    </row>
    <row r="210" spans="2:30" ht="25.15" hidden="1" customHeight="1" x14ac:dyDescent="0.2">
      <c r="B210" s="97"/>
      <c r="C210" s="97"/>
      <c r="D210" s="97"/>
      <c r="E210" s="96"/>
      <c r="F210" s="96"/>
      <c r="G210" s="96"/>
      <c r="H210" s="96"/>
      <c r="I210" s="96"/>
      <c r="J210" s="96"/>
      <c r="K210" s="206"/>
      <c r="L210" s="365">
        <f>'Eléments travaillés'!L13</f>
        <v>0</v>
      </c>
      <c r="M210" s="366"/>
      <c r="N210" s="366"/>
      <c r="O210" s="366"/>
      <c r="P210" s="366"/>
      <c r="Q210" s="211"/>
      <c r="R210" s="231" t="str">
        <f t="shared" si="8"/>
        <v/>
      </c>
      <c r="S210" s="186" t="str">
        <f t="shared" si="9"/>
        <v/>
      </c>
      <c r="T210" s="187" t="str">
        <f t="shared" si="10"/>
        <v/>
      </c>
      <c r="U210" s="188" t="str">
        <f t="shared" si="11"/>
        <v/>
      </c>
      <c r="X210" s="100" t="s">
        <v>117</v>
      </c>
      <c r="Y210" s="101" t="s">
        <v>118</v>
      </c>
      <c r="Z210" s="100" t="s">
        <v>119</v>
      </c>
      <c r="AD210" s="193" t="s">
        <v>119</v>
      </c>
    </row>
    <row r="211" spans="2:30" ht="25.15" customHeight="1" x14ac:dyDescent="0.2">
      <c r="B211" s="189" t="s">
        <v>158</v>
      </c>
      <c r="C211" s="190"/>
      <c r="D211" s="190"/>
      <c r="E211" s="190"/>
      <c r="F211" s="190"/>
      <c r="G211" s="190"/>
      <c r="H211" s="190"/>
      <c r="I211" s="190"/>
      <c r="J211" s="190"/>
      <c r="K211" s="190"/>
      <c r="L211" s="670">
        <f>'Eléments travaillés'!L10</f>
        <v>0</v>
      </c>
      <c r="M211" s="671"/>
      <c r="N211" s="671"/>
      <c r="O211" s="671"/>
      <c r="P211" s="671"/>
      <c r="Q211" s="212"/>
      <c r="R211" s="231" t="str">
        <f t="shared" si="8"/>
        <v/>
      </c>
      <c r="S211" s="186" t="str">
        <f t="shared" si="9"/>
        <v/>
      </c>
      <c r="T211" s="187" t="str">
        <f t="shared" si="10"/>
        <v/>
      </c>
      <c r="U211" s="188" t="str">
        <f t="shared" si="11"/>
        <v/>
      </c>
      <c r="X211" s="98" t="str">
        <f>IF(COUNTIF($B$154:$B$157,"&lt;&gt;0")=0,"",INT(SUM($B$154:$B$157)/COUNTIF($B$154:$B$157,"&lt;&gt;0")+0.4))</f>
        <v/>
      </c>
      <c r="Y211" s="99" t="str">
        <f>IF(COUNTIF($C$154:$C$157,"&lt;&gt;0")=0,"",INT(SUM($C$154:$C$157)/COUNTIF($C$154:$C$157,"&lt;&gt;0")+0.4))</f>
        <v/>
      </c>
      <c r="Z211" s="98" t="str">
        <f>IF(COUNTIF($D$154:$D$157,"&lt;&gt;0")=0,"",INT(SUM($D$154:$D$157)/COUNTIF($D$154:$D$157,"&lt;&gt;0")+0.4))</f>
        <v/>
      </c>
      <c r="AD211" s="191" t="str">
        <f>IF(COUNTIF($D$154:$D$157,"&lt;&gt;0")=0,"",INT(SUM($D$154:$D$157)/COUNTIF($D$154:$D$157,"&lt;&gt;0")+0.4))</f>
        <v/>
      </c>
    </row>
    <row r="212" spans="2:30" ht="25.15" hidden="1" customHeight="1" x14ac:dyDescent="0.2">
      <c r="B212" s="97"/>
      <c r="C212" s="97"/>
      <c r="D212" s="145"/>
      <c r="E212" s="145"/>
      <c r="F212" s="145"/>
      <c r="G212" s="145"/>
      <c r="H212" s="145"/>
      <c r="I212" s="145"/>
      <c r="J212" s="145"/>
      <c r="K212" s="205"/>
      <c r="L212" s="215"/>
      <c r="M212" s="216"/>
      <c r="N212" s="216"/>
      <c r="O212" s="216"/>
      <c r="P212" s="216"/>
      <c r="Q212" s="214"/>
      <c r="R212" s="231" t="str">
        <f t="shared" si="8"/>
        <v/>
      </c>
      <c r="S212" s="186" t="str">
        <f t="shared" si="9"/>
        <v/>
      </c>
      <c r="T212" s="187" t="str">
        <f t="shared" si="10"/>
        <v/>
      </c>
      <c r="U212" s="188" t="str">
        <f t="shared" si="11"/>
        <v/>
      </c>
      <c r="X212" s="146"/>
      <c r="Y212" s="147"/>
      <c r="Z212" s="146"/>
      <c r="AD212" s="192"/>
    </row>
    <row r="213" spans="2:30" ht="25.15" hidden="1" customHeight="1" x14ac:dyDescent="0.2">
      <c r="B213" s="97"/>
      <c r="C213" s="97"/>
      <c r="D213" s="97"/>
      <c r="E213" s="96"/>
      <c r="F213" s="96"/>
      <c r="G213" s="96"/>
      <c r="H213" s="96"/>
      <c r="I213" s="96"/>
      <c r="J213" s="96"/>
      <c r="K213" s="206"/>
      <c r="L213" s="217"/>
      <c r="M213" s="218"/>
      <c r="N213" s="218"/>
      <c r="O213" s="218"/>
      <c r="P213" s="218"/>
      <c r="Q213" s="214"/>
      <c r="R213" s="231" t="str">
        <f t="shared" si="8"/>
        <v/>
      </c>
      <c r="S213" s="186" t="str">
        <f t="shared" si="9"/>
        <v/>
      </c>
      <c r="T213" s="187" t="str">
        <f t="shared" si="10"/>
        <v/>
      </c>
      <c r="U213" s="188" t="str">
        <f t="shared" si="11"/>
        <v/>
      </c>
      <c r="X213" s="100" t="s">
        <v>117</v>
      </c>
      <c r="Y213" s="101" t="s">
        <v>118</v>
      </c>
      <c r="Z213" s="100" t="s">
        <v>119</v>
      </c>
      <c r="AD213" s="193" t="s">
        <v>119</v>
      </c>
    </row>
    <row r="214" spans="2:30" ht="25.15" customHeight="1" x14ac:dyDescent="0.2">
      <c r="B214" s="720" t="s">
        <v>166</v>
      </c>
      <c r="C214" s="184" t="s">
        <v>165</v>
      </c>
      <c r="D214" s="185"/>
      <c r="E214" s="185"/>
      <c r="F214" s="185"/>
      <c r="G214" s="185"/>
      <c r="H214" s="185"/>
      <c r="I214" s="185"/>
      <c r="J214" s="185"/>
      <c r="K214" s="185"/>
      <c r="L214" s="684">
        <f>'Eléments travaillés'!L18</f>
        <v>0</v>
      </c>
      <c r="M214" s="685"/>
      <c r="N214" s="685"/>
      <c r="O214" s="685"/>
      <c r="P214" s="685"/>
      <c r="Q214" s="211"/>
      <c r="R214" s="231" t="str">
        <f>IF(X214=4,"l","")</f>
        <v/>
      </c>
      <c r="S214" s="186" t="str">
        <f>IF(X214=3,"l","")</f>
        <v/>
      </c>
      <c r="T214" s="187" t="str">
        <f>IF( X214=2,"l","")</f>
        <v/>
      </c>
      <c r="U214" s="188" t="str">
        <f>IF(X214=1,"l","")</f>
        <v/>
      </c>
      <c r="W214" s="374" t="s">
        <v>0</v>
      </c>
      <c r="X214" s="98" t="str">
        <f>IF(COUNTIF($B$111:$B$113,"&lt;&gt;0")=0,"",INT(SUM($B$111:$B$113)/COUNTIF($B$111:$B$113,"&lt;&gt;0")+0.4))</f>
        <v/>
      </c>
      <c r="Y214" s="99" t="str">
        <f>IF(COUNTIF($C$111:$C$113,"&lt;&gt;0")=0,"",INT(SUM($C$111:$C$113)/COUNTIF($C$111:$C$113,"&lt;&gt;0")+0.4))</f>
        <v/>
      </c>
      <c r="Z214" s="98" t="str">
        <f>IF(COUNTIF($D$111:$D$113,"&lt;&gt;0")=0,"",INT(SUM($D$111:$D$113)/COUNTIF($D$111:$D$113,"&lt;&gt;0")+0.4))</f>
        <v/>
      </c>
      <c r="AD214" s="191" t="str">
        <f>IF(COUNTIF($D$111:$D$113,"&lt;&gt;0")=0,"",INT(SUM($D$111:$D$113)/COUNTIF($D$111:$D$113,"&lt;&gt;0")+0.4))</f>
        <v/>
      </c>
    </row>
    <row r="215" spans="2:30" ht="25.15" customHeight="1" x14ac:dyDescent="0.2">
      <c r="B215" s="721"/>
      <c r="C215" s="407" t="s">
        <v>146</v>
      </c>
      <c r="D215" s="408"/>
      <c r="E215" s="408"/>
      <c r="F215" s="408"/>
      <c r="G215" s="408"/>
      <c r="H215" s="408"/>
      <c r="I215" s="408"/>
      <c r="J215" s="408"/>
      <c r="K215" s="408"/>
      <c r="L215" s="679">
        <f>'Eléments travaillés'!L19</f>
        <v>0</v>
      </c>
      <c r="M215" s="680"/>
      <c r="N215" s="680"/>
      <c r="O215" s="680"/>
      <c r="P215" s="680"/>
      <c r="Q215" s="409"/>
      <c r="R215" s="231" t="str">
        <f t="shared" ref="R215" si="12">IF(X215=4,"l","")</f>
        <v/>
      </c>
      <c r="S215" s="186" t="str">
        <f t="shared" ref="S215" si="13">IF(X215=3,"l","")</f>
        <v/>
      </c>
      <c r="T215" s="187" t="str">
        <f t="shared" ref="T215" si="14">IF( X215=2,"l","")</f>
        <v/>
      </c>
      <c r="U215" s="188" t="str">
        <f t="shared" ref="U215" si="15">IF(X215=1,"l","")</f>
        <v/>
      </c>
      <c r="W215" s="374"/>
      <c r="X215" s="98" t="str">
        <f>IF(COUNTIF($B$114:$B$115,"&lt;&gt;0")=0,"",INT(SUM($B$114:$B$115)/COUNTIF($B$114:$B$115,"&lt;&gt;0")+0.4))</f>
        <v/>
      </c>
      <c r="Y215" s="99"/>
      <c r="Z215" s="98"/>
      <c r="AD215" s="191"/>
    </row>
    <row r="216" spans="2:30" ht="25.15" customHeight="1" x14ac:dyDescent="0.2">
      <c r="B216" s="722"/>
      <c r="C216" s="717" t="s">
        <v>228</v>
      </c>
      <c r="D216" s="718"/>
      <c r="E216" s="718"/>
      <c r="F216" s="718"/>
      <c r="G216" s="718"/>
      <c r="H216" s="718"/>
      <c r="I216" s="718"/>
      <c r="J216" s="718"/>
      <c r="K216" s="719"/>
      <c r="L216" s="684">
        <f>'Eléments travaillés'!L20</f>
        <v>0</v>
      </c>
      <c r="M216" s="685"/>
      <c r="N216" s="685"/>
      <c r="O216" s="685"/>
      <c r="P216" s="685"/>
      <c r="Q216" s="211"/>
      <c r="R216" s="231" t="str">
        <f t="shared" ref="R216" si="16">IF(X216=4,"l","")</f>
        <v/>
      </c>
      <c r="S216" s="186" t="str">
        <f t="shared" ref="S216" si="17">IF(X216=3,"l","")</f>
        <v/>
      </c>
      <c r="T216" s="187" t="str">
        <f t="shared" ref="T216" si="18">IF( X216=2,"l","")</f>
        <v/>
      </c>
      <c r="U216" s="188" t="str">
        <f t="shared" ref="U216" si="19">IF(X216=1,"l","")</f>
        <v/>
      </c>
      <c r="X216" s="98">
        <f>B116</f>
        <v>0</v>
      </c>
      <c r="Y216" s="99">
        <f>C116</f>
        <v>0</v>
      </c>
      <c r="Z216" s="98">
        <f>D116</f>
        <v>0</v>
      </c>
      <c r="AD216" s="191" t="str">
        <f>IF(COUNTIF($D$114:$D$115,"&lt;&gt;0")=0,"",INT(SUM($D$114:$D$115)/COUNTIF($D$114:$D$115,"&lt;&gt;0")+0.4))</f>
        <v/>
      </c>
    </row>
    <row r="217" spans="2:30" ht="25.15" customHeight="1" x14ac:dyDescent="0.2">
      <c r="B217" s="407" t="s">
        <v>159</v>
      </c>
      <c r="C217" s="408"/>
      <c r="D217" s="408"/>
      <c r="E217" s="408"/>
      <c r="F217" s="408"/>
      <c r="G217" s="408"/>
      <c r="H217" s="408"/>
      <c r="I217" s="408"/>
      <c r="J217" s="408"/>
      <c r="K217" s="408"/>
      <c r="L217" s="679">
        <f>'Eléments travaillés'!L11</f>
        <v>0</v>
      </c>
      <c r="M217" s="680"/>
      <c r="N217" s="680"/>
      <c r="O217" s="680"/>
      <c r="P217" s="680"/>
      <c r="Q217" s="409"/>
      <c r="R217" s="231" t="str">
        <f t="shared" si="8"/>
        <v/>
      </c>
      <c r="S217" s="186" t="str">
        <f t="shared" si="9"/>
        <v/>
      </c>
      <c r="T217" s="187" t="str">
        <f t="shared" si="10"/>
        <v/>
      </c>
      <c r="U217" s="188" t="str">
        <f t="shared" si="11"/>
        <v/>
      </c>
      <c r="X217" s="98" t="str">
        <f>IF(COUNTIF($B$105:$B$108,"&lt;&gt;0")=0,"",INT(SUM($B$105:$B$108)/COUNTIF($B$105:$B$108,"&lt;&gt;0")+0.4))</f>
        <v/>
      </c>
      <c r="Y217" s="99" t="str">
        <f>IF(COUNTIF($C$105:$C$108,"&lt;&gt;0")=0,"",INT(SUM($C$105:$C$108)/COUNTIF($C$105:$C$108,"&lt;&gt;0")+0.4))</f>
        <v/>
      </c>
      <c r="Z217" s="98" t="str">
        <f>IF(COUNTIF($D$105:$D$108,"&lt;&gt;0")=0,"",INT(SUM($D$105:$D$108)/COUNTIF($D$105:$D$108,"&lt;&gt;0")+0.4))</f>
        <v/>
      </c>
      <c r="AD217" s="191" t="str">
        <f>IF(COUNTIF($D$105:$D$108,"&lt;&gt;0")=0,"",INT(SUM($D$105:$D$108)/COUNTIF($D$105:$D$108,"&lt;&gt;0")+0.4))</f>
        <v/>
      </c>
    </row>
    <row r="218" spans="2:30" ht="25.15" hidden="1" customHeight="1" x14ac:dyDescent="0.2">
      <c r="B218" s="97"/>
      <c r="C218" s="97"/>
      <c r="D218" s="145"/>
      <c r="E218" s="145"/>
      <c r="F218" s="145"/>
      <c r="G218" s="145"/>
      <c r="H218" s="145"/>
      <c r="I218" s="145"/>
      <c r="J218" s="145"/>
      <c r="K218" s="205"/>
      <c r="L218" s="215"/>
      <c r="M218" s="216"/>
      <c r="N218" s="216"/>
      <c r="O218" s="216"/>
      <c r="P218" s="216"/>
      <c r="Q218" s="214"/>
      <c r="R218" s="231" t="str">
        <f t="shared" si="8"/>
        <v/>
      </c>
      <c r="S218" s="186" t="str">
        <f t="shared" si="9"/>
        <v/>
      </c>
      <c r="T218" s="187" t="str">
        <f t="shared" si="10"/>
        <v/>
      </c>
      <c r="U218" s="188" t="str">
        <f t="shared" si="11"/>
        <v/>
      </c>
      <c r="X218" s="146"/>
      <c r="Y218" s="147"/>
      <c r="Z218" s="146"/>
      <c r="AD218" s="192"/>
    </row>
    <row r="219" spans="2:30" ht="25.15" hidden="1" customHeight="1" x14ac:dyDescent="0.2">
      <c r="B219" s="97"/>
      <c r="C219" s="97"/>
      <c r="D219" s="97"/>
      <c r="E219" s="96" t="s">
        <v>152</v>
      </c>
      <c r="F219" s="96"/>
      <c r="G219" s="96"/>
      <c r="H219" s="96"/>
      <c r="I219" s="96"/>
      <c r="J219" s="96"/>
      <c r="K219" s="206"/>
      <c r="L219" s="365"/>
      <c r="M219" s="366"/>
      <c r="N219" s="366"/>
      <c r="O219" s="366"/>
      <c r="P219" s="366"/>
      <c r="Q219" s="211"/>
      <c r="R219" s="231" t="str">
        <f t="shared" si="8"/>
        <v/>
      </c>
      <c r="S219" s="186" t="str">
        <f t="shared" si="9"/>
        <v/>
      </c>
      <c r="T219" s="187" t="str">
        <f t="shared" si="10"/>
        <v/>
      </c>
      <c r="U219" s="188" t="str">
        <f t="shared" si="11"/>
        <v/>
      </c>
      <c r="X219" s="100" t="s">
        <v>117</v>
      </c>
      <c r="Y219" s="101" t="s">
        <v>118</v>
      </c>
      <c r="Z219" s="100" t="s">
        <v>119</v>
      </c>
      <c r="AD219" s="193" t="s">
        <v>119</v>
      </c>
    </row>
    <row r="220" spans="2:30" ht="25.15" customHeight="1" x14ac:dyDescent="0.2">
      <c r="B220" s="720" t="s">
        <v>163</v>
      </c>
      <c r="C220" s="184" t="s">
        <v>81</v>
      </c>
      <c r="D220" s="185"/>
      <c r="E220" s="185"/>
      <c r="F220" s="185"/>
      <c r="G220" s="185"/>
      <c r="H220" s="185"/>
      <c r="I220" s="185"/>
      <c r="J220" s="185"/>
      <c r="K220" s="185"/>
      <c r="L220" s="684">
        <f>'Eléments travaillés'!L15</f>
        <v>0</v>
      </c>
      <c r="M220" s="685"/>
      <c r="N220" s="685"/>
      <c r="O220" s="685"/>
      <c r="P220" s="685"/>
      <c r="Q220" s="211"/>
      <c r="R220" s="231" t="str">
        <f>IF(X220=4,"l","")</f>
        <v/>
      </c>
      <c r="S220" s="186" t="str">
        <f>IF(X220=3,"l","")</f>
        <v/>
      </c>
      <c r="T220" s="187" t="str">
        <f>IF( X220=2,"l","")</f>
        <v/>
      </c>
      <c r="U220" s="188" t="str">
        <f>IF(X220=1,"l","")</f>
        <v/>
      </c>
      <c r="X220" s="98" t="str">
        <f>IF(COUNTIF($B$121:$B$126,"&lt;&gt;0")=0,"",INT(SUM($B$121:$B$126)/COUNTIF($B$121:$B$126,"&lt;&gt;0")+0.4))</f>
        <v/>
      </c>
      <c r="Y220" s="99" t="str">
        <f>IF(COUNTIF($C$121:$C$126,"&lt;&gt;0")=0,"",INT(SUM($C$121:$C$126)/COUNTIF($C$121:$C$126,"&lt;&gt;0")+0.4))</f>
        <v/>
      </c>
      <c r="Z220" s="98" t="str">
        <f>IF(COUNTIF($D$121:$D$126,"&lt;&gt;0")=0,"",INT(SUM($D$121:$D$126)/COUNTIF($D$121:$D$126,"&lt;&gt;0")+0.4))</f>
        <v/>
      </c>
      <c r="AD220" s="191" t="str">
        <f>IF(COUNTIF($D$121:$D$126,"&lt;&gt;0")=0,"",INT(SUM($D$121:$D$126)/COUNTIF($D$121:$D$126,"&lt;&gt;0")+0.4))</f>
        <v/>
      </c>
    </row>
    <row r="221" spans="2:30" ht="25.15" customHeight="1" x14ac:dyDescent="0.2">
      <c r="B221" s="722"/>
      <c r="C221" s="189" t="s">
        <v>143</v>
      </c>
      <c r="D221" s="190"/>
      <c r="E221" s="190"/>
      <c r="F221" s="190"/>
      <c r="G221" s="190"/>
      <c r="H221" s="190"/>
      <c r="I221" s="190"/>
      <c r="J221" s="190"/>
      <c r="K221" s="190"/>
      <c r="L221" s="670">
        <f>'Eléments travaillés'!L16</f>
        <v>0</v>
      </c>
      <c r="M221" s="671"/>
      <c r="N221" s="671"/>
      <c r="O221" s="671"/>
      <c r="P221" s="671"/>
      <c r="Q221" s="212"/>
      <c r="R221" s="231" t="str">
        <f>IF(X221=4,"l","")</f>
        <v/>
      </c>
      <c r="S221" s="186" t="str">
        <f>IF(X221=3,"l","")</f>
        <v/>
      </c>
      <c r="T221" s="187" t="str">
        <f>IF( X221=2,"l","")</f>
        <v/>
      </c>
      <c r="U221" s="188" t="str">
        <f>IF(X221=1,"l","")</f>
        <v/>
      </c>
      <c r="X221" s="98" t="str">
        <f>IF(COUNTIF($B$128:$B$133,"&lt;&gt;0")=0,"",INT(SUM($B$128:$B$133)/COUNTIF($B$128:$B$133,"&lt;&gt;0")+0.4))</f>
        <v/>
      </c>
      <c r="Y221" s="99" t="str">
        <f>IF(COUNTIF($C$128:$C$133,"&lt;&gt;0")=0,"",INT(SUM($C$128:$C$133)/COUNTIF($C$128:$C$133,"&lt;&gt;0")+0.4))</f>
        <v/>
      </c>
      <c r="Z221" s="98" t="str">
        <f>IF(COUNTIF($D$128:$D$133,"&lt;&gt;0")=0,"",INT(SUM($D$128:$D$133)/COUNTIF($D$128:$D$133,"&lt;&gt;0")+0.4))</f>
        <v/>
      </c>
      <c r="AD221" s="191" t="str">
        <f>IF(COUNTIF($D$128:$D$133,"&lt;&gt;0")=0,"",INT(SUM($D$128:$D$133)/COUNTIF($D$128:$D$133,"&lt;&gt;0")+0.4))</f>
        <v/>
      </c>
    </row>
    <row r="222" spans="2:30" ht="25.15" customHeight="1" x14ac:dyDescent="0.2">
      <c r="B222" s="720" t="s">
        <v>161</v>
      </c>
      <c r="C222" s="184" t="s">
        <v>162</v>
      </c>
      <c r="D222" s="185"/>
      <c r="E222" s="185"/>
      <c r="F222" s="185"/>
      <c r="G222" s="185"/>
      <c r="H222" s="185"/>
      <c r="I222" s="185"/>
      <c r="J222" s="185"/>
      <c r="K222" s="185"/>
      <c r="L222" s="684">
        <f>'Eléments travaillés'!L12</f>
        <v>0</v>
      </c>
      <c r="M222" s="685"/>
      <c r="N222" s="685"/>
      <c r="O222" s="685"/>
      <c r="P222" s="685"/>
      <c r="Q222" s="211"/>
      <c r="R222" s="231" t="str">
        <f t="shared" si="8"/>
        <v/>
      </c>
      <c r="S222" s="186" t="str">
        <f t="shared" si="9"/>
        <v/>
      </c>
      <c r="T222" s="187" t="str">
        <f t="shared" si="10"/>
        <v/>
      </c>
      <c r="U222" s="188" t="str">
        <f t="shared" si="11"/>
        <v/>
      </c>
      <c r="X222" s="98" t="str">
        <f>IF(COUNTIF($B$141:$B$143,"&lt;&gt;0")=0,"",INT(SUM($B$141:$B$143)/COUNTIF($B$141:$B$143,"&lt;&gt;0")+0.4))</f>
        <v/>
      </c>
      <c r="Y222" s="99" t="str">
        <f>IF(COUNTIF($C$141:$C$143,"&lt;&gt;0")=0,"",INT(SUM($C$141:$C$143)/COUNTIF($C$141:$C$143,"&lt;&gt;0")+0.4))</f>
        <v/>
      </c>
      <c r="Z222" s="98" t="str">
        <f>IF(COUNTIF($D$141:$D$143,"&lt;&gt;0")=0,"",INT(SUM($D$141:$D$143)/COUNTIF($D$141:$D$143,"&lt;&gt;0")+0.4))</f>
        <v/>
      </c>
      <c r="AD222" s="191" t="str">
        <f>IF(COUNTIF($D$141:$D$143,"&lt;&gt;0")=0,"",INT(SUM($D$141:$D$143)/COUNTIF($D$141:$D$143,"&lt;&gt;0")+0.4))</f>
        <v/>
      </c>
    </row>
    <row r="223" spans="2:30" ht="25.15" customHeight="1" x14ac:dyDescent="0.2">
      <c r="B223" s="721"/>
      <c r="C223" s="407" t="s">
        <v>140</v>
      </c>
      <c r="D223" s="408"/>
      <c r="E223" s="408"/>
      <c r="F223" s="408"/>
      <c r="G223" s="408"/>
      <c r="H223" s="408"/>
      <c r="I223" s="408"/>
      <c r="J223" s="408"/>
      <c r="K223" s="408"/>
      <c r="L223" s="679">
        <f>'Eléments travaillés'!L13</f>
        <v>0</v>
      </c>
      <c r="M223" s="680"/>
      <c r="N223" s="680"/>
      <c r="O223" s="680"/>
      <c r="P223" s="680"/>
      <c r="Q223" s="409"/>
      <c r="R223" s="231" t="str">
        <f t="shared" si="8"/>
        <v/>
      </c>
      <c r="S223" s="186" t="str">
        <f t="shared" si="9"/>
        <v/>
      </c>
      <c r="T223" s="187" t="str">
        <f t="shared" si="10"/>
        <v/>
      </c>
      <c r="U223" s="188" t="str">
        <f t="shared" si="11"/>
        <v/>
      </c>
      <c r="X223" s="98" t="str">
        <f>IF(COUNTIF($B$145:$B$147,"&lt;&gt;0")=0,"",INT(SUM($B$145:$B$147)/COUNTIF($B$145:$B$147,"&lt;&gt;0")+0.4))</f>
        <v/>
      </c>
      <c r="Y223" s="99" t="str">
        <f>IF(COUNTIF($C$145:$C$147,"&lt;&gt;0")=0,"",INT(SUM($C$145:$C$147)/COUNTIF($C$145:$C$147,"&lt;&gt;0")+0.4))</f>
        <v/>
      </c>
      <c r="Z223" s="98" t="str">
        <f>IF(COUNTIF($D$145:$D$147,"&lt;&gt;0")=0,"",INT(SUM($D$145:$D$147)/COUNTIF($D$145:$D$147,"&lt;&gt;0")+0.4))</f>
        <v/>
      </c>
      <c r="AD223" s="191" t="str">
        <f>IF(COUNTIF($D$145:$D$147,"&lt;&gt;0")=0,"",INT(SUM($D$145:$D$147)/COUNTIF($D$145:$D$147,"&lt;&gt;0")+0.4))</f>
        <v/>
      </c>
    </row>
    <row r="224" spans="2:30" ht="25.15" customHeight="1" x14ac:dyDescent="0.2">
      <c r="B224" s="722"/>
      <c r="C224" s="184" t="s">
        <v>141</v>
      </c>
      <c r="D224" s="185"/>
      <c r="E224" s="185"/>
      <c r="F224" s="185"/>
      <c r="G224" s="185"/>
      <c r="H224" s="185"/>
      <c r="I224" s="185"/>
      <c r="J224" s="185"/>
      <c r="K224" s="185"/>
      <c r="L224" s="684">
        <f>'Eléments travaillés'!L14</f>
        <v>0</v>
      </c>
      <c r="M224" s="685"/>
      <c r="N224" s="685"/>
      <c r="O224" s="685"/>
      <c r="P224" s="685"/>
      <c r="Q224" s="211"/>
      <c r="R224" s="231" t="str">
        <f t="shared" si="8"/>
        <v/>
      </c>
      <c r="S224" s="186" t="str">
        <f t="shared" si="9"/>
        <v/>
      </c>
      <c r="T224" s="187" t="str">
        <f t="shared" si="10"/>
        <v/>
      </c>
      <c r="U224" s="188" t="str">
        <f t="shared" si="11"/>
        <v/>
      </c>
      <c r="X224" s="98" t="str">
        <f>IF(COUNTIF($B$150:$B$151,"&lt;&gt;0")=0,"",INT(SUM($B$150:$B$151)/COUNTIF($B$150:$B$151,"&lt;&gt;0")+0.4))</f>
        <v/>
      </c>
      <c r="Y224" s="99" t="str">
        <f>IF(COUNTIF($C$150:$C$151,"&lt;&gt;0")=0,"",INT(SUM($C$150:$C$151)/COUNTIF($C$150:$C$151,"&lt;&gt;0")+0.4))</f>
        <v/>
      </c>
      <c r="Z224" s="98" t="str">
        <f>IF(COUNTIF($D$150:$D$151,"&lt;&gt;0")=0,"",INT(SUM($D$150:$D$151)/COUNTIF($D$150:$D$151,"&lt;&gt;0")+0.4))</f>
        <v/>
      </c>
      <c r="AD224" s="191" t="str">
        <f>IF(COUNTIF($D$150:$D$151,"&lt;&gt;0")=0,"",INT(SUM($D$150:$D$151)/COUNTIF($D$150:$D$151,"&lt;&gt;0")+0.4))</f>
        <v/>
      </c>
    </row>
    <row r="225" spans="2:30" ht="25.15" hidden="1" customHeight="1" x14ac:dyDescent="0.2">
      <c r="B225" s="149"/>
      <c r="C225" s="97"/>
      <c r="D225" s="97"/>
      <c r="E225" s="145"/>
      <c r="F225" s="145"/>
      <c r="G225" s="145"/>
      <c r="H225" s="145"/>
      <c r="I225" s="145"/>
      <c r="J225" s="145"/>
      <c r="K225" s="205"/>
      <c r="L225" s="215"/>
      <c r="M225" s="216"/>
      <c r="N225" s="216"/>
      <c r="O225" s="216"/>
      <c r="P225" s="216"/>
      <c r="Q225" s="214"/>
      <c r="R225" s="231" t="str">
        <f t="shared" si="8"/>
        <v/>
      </c>
      <c r="S225" s="186" t="str">
        <f t="shared" si="9"/>
        <v/>
      </c>
      <c r="T225" s="187" t="str">
        <f t="shared" si="10"/>
        <v/>
      </c>
      <c r="U225" s="188" t="str">
        <f t="shared" si="11"/>
        <v/>
      </c>
      <c r="X225" s="146"/>
      <c r="Y225" s="147"/>
      <c r="Z225" s="146"/>
      <c r="AD225" s="192"/>
    </row>
    <row r="226" spans="2:30" ht="25.15" hidden="1" customHeight="1" x14ac:dyDescent="0.2">
      <c r="B226" s="149"/>
      <c r="C226" s="97"/>
      <c r="D226" s="97"/>
      <c r="E226" s="96" t="s">
        <v>153</v>
      </c>
      <c r="F226" s="96"/>
      <c r="G226" s="96"/>
      <c r="H226" s="96"/>
      <c r="I226" s="96"/>
      <c r="J226" s="96"/>
      <c r="K226" s="206"/>
      <c r="L226" s="217"/>
      <c r="M226" s="218"/>
      <c r="N226" s="218"/>
      <c r="O226" s="218"/>
      <c r="P226" s="218"/>
      <c r="Q226" s="214"/>
      <c r="R226" s="231" t="str">
        <f t="shared" si="8"/>
        <v/>
      </c>
      <c r="S226" s="186" t="str">
        <f t="shared" si="9"/>
        <v/>
      </c>
      <c r="T226" s="187" t="str">
        <f t="shared" si="10"/>
        <v/>
      </c>
      <c r="U226" s="188" t="str">
        <f t="shared" si="11"/>
        <v/>
      </c>
      <c r="X226" s="100" t="s">
        <v>117</v>
      </c>
      <c r="Y226" s="101" t="s">
        <v>118</v>
      </c>
      <c r="Z226" s="100" t="s">
        <v>119</v>
      </c>
      <c r="AD226" s="193" t="s">
        <v>119</v>
      </c>
    </row>
    <row r="227" spans="2:30" ht="15.75" hidden="1" customHeight="1" x14ac:dyDescent="0.2"/>
    <row r="228" spans="2:30" ht="15.75" hidden="1" customHeight="1" x14ac:dyDescent="0.2"/>
    <row r="229" spans="2:30" ht="25.15" hidden="1" customHeight="1" x14ac:dyDescent="0.2">
      <c r="B229" s="97"/>
      <c r="C229" s="97"/>
      <c r="D229" s="97"/>
      <c r="E229" s="145"/>
      <c r="F229" s="145"/>
      <c r="G229" s="145"/>
      <c r="H229" s="145"/>
      <c r="I229" s="145"/>
      <c r="J229" s="145"/>
      <c r="K229" s="205"/>
      <c r="L229" s="215"/>
      <c r="M229" s="216"/>
      <c r="N229" s="216"/>
      <c r="O229" s="216"/>
      <c r="P229" s="216"/>
      <c r="Q229" s="214"/>
      <c r="R229" s="231" t="str">
        <f t="shared" si="8"/>
        <v/>
      </c>
      <c r="S229" s="186" t="str">
        <f t="shared" si="9"/>
        <v/>
      </c>
      <c r="T229" s="187" t="str">
        <f t="shared" si="10"/>
        <v/>
      </c>
      <c r="U229" s="188" t="str">
        <f t="shared" si="11"/>
        <v/>
      </c>
      <c r="X229" s="146"/>
      <c r="Y229" s="147"/>
      <c r="Z229" s="146"/>
      <c r="AD229" s="192"/>
    </row>
    <row r="230" spans="2:30" ht="25.15" hidden="1" customHeight="1" x14ac:dyDescent="0.2">
      <c r="B230" s="97"/>
      <c r="C230" s="97"/>
      <c r="D230" s="97"/>
      <c r="E230" s="96"/>
      <c r="F230" s="96"/>
      <c r="G230" s="96"/>
      <c r="H230" s="96"/>
      <c r="I230" s="96"/>
      <c r="J230" s="96"/>
      <c r="K230" s="206"/>
      <c r="L230" s="217"/>
      <c r="M230" s="218"/>
      <c r="N230" s="218"/>
      <c r="O230" s="218"/>
      <c r="P230" s="218"/>
      <c r="Q230" s="214"/>
      <c r="R230" s="231" t="str">
        <f t="shared" si="8"/>
        <v/>
      </c>
      <c r="S230" s="186" t="str">
        <f t="shared" si="9"/>
        <v/>
      </c>
      <c r="T230" s="187" t="str">
        <f t="shared" si="10"/>
        <v/>
      </c>
      <c r="U230" s="188" t="str">
        <f t="shared" si="11"/>
        <v/>
      </c>
      <c r="X230" s="100" t="s">
        <v>117</v>
      </c>
      <c r="Y230" s="101" t="s">
        <v>118</v>
      </c>
      <c r="Z230" s="100" t="s">
        <v>119</v>
      </c>
      <c r="AD230" s="193" t="s">
        <v>119</v>
      </c>
    </row>
    <row r="231" spans="2:30" ht="25.15" customHeight="1" x14ac:dyDescent="0.2">
      <c r="B231" s="407" t="s">
        <v>227</v>
      </c>
      <c r="C231" s="408"/>
      <c r="D231" s="408"/>
      <c r="E231" s="408"/>
      <c r="F231" s="408"/>
      <c r="G231" s="408"/>
      <c r="H231" s="408"/>
      <c r="I231" s="408"/>
      <c r="J231" s="408"/>
      <c r="K231" s="408"/>
      <c r="L231" s="679">
        <f>'Eléments travaillés'!L17</f>
        <v>0</v>
      </c>
      <c r="M231" s="680"/>
      <c r="N231" s="680"/>
      <c r="O231" s="680"/>
      <c r="P231" s="680"/>
      <c r="Q231" s="409"/>
      <c r="R231" s="231" t="str">
        <f t="shared" si="8"/>
        <v/>
      </c>
      <c r="S231" s="186" t="str">
        <f t="shared" si="9"/>
        <v/>
      </c>
      <c r="T231" s="187" t="str">
        <f t="shared" si="10"/>
        <v/>
      </c>
      <c r="U231" s="188" t="str">
        <f t="shared" si="11"/>
        <v/>
      </c>
      <c r="X231" s="98" t="str">
        <f>IF(COUNTIF($B$136:$B$137,"&lt;&gt;0")=0,"",INT(SUM($B$136:$B$137)/COUNTIF($B$136:$B$137,"&lt;&gt;0")+0.4))</f>
        <v/>
      </c>
      <c r="Y231" s="99" t="str">
        <f>IF(COUNTIF($C$136:$C$137,"&lt;&gt;0")=0,"",INT(SUM($C$136:$C$137)/COUNTIF($C$136:$C$137,"&lt;&gt;0")+0.4))</f>
        <v/>
      </c>
      <c r="Z231" s="98" t="str">
        <f>IF(COUNTIF($D$136:$D$137,"&lt;&gt;0")=0,"",INT(SUM($D$136:$D$137)/COUNTIF($D$136:$D$137,"&lt;&gt;0")+0.4))</f>
        <v/>
      </c>
      <c r="AD231" s="191" t="str">
        <f>IF(COUNTIF($D$136:$D$137,"&lt;&gt;0")=0,"",INT(SUM($D$136:$D$137)/COUNTIF($D$136:$D$137,"&lt;&gt;0")+0.4))</f>
        <v/>
      </c>
    </row>
    <row r="232" spans="2:30" ht="25.15" hidden="1" customHeight="1" x14ac:dyDescent="0.2">
      <c r="B232" s="97"/>
      <c r="C232" s="97"/>
      <c r="D232" s="97"/>
      <c r="E232" s="145"/>
      <c r="F232" s="145"/>
      <c r="G232" s="145"/>
      <c r="H232" s="145"/>
      <c r="I232" s="145"/>
      <c r="J232" s="145"/>
      <c r="K232" s="205"/>
      <c r="L232" s="215"/>
      <c r="M232" s="216"/>
      <c r="N232" s="216"/>
      <c r="O232" s="216"/>
      <c r="P232" s="216"/>
      <c r="Q232" s="214"/>
      <c r="R232" s="231" t="str">
        <f t="shared" si="8"/>
        <v/>
      </c>
      <c r="S232" s="186" t="str">
        <f t="shared" si="9"/>
        <v/>
      </c>
      <c r="T232" s="187" t="str">
        <f t="shared" si="10"/>
        <v/>
      </c>
      <c r="U232" s="188" t="str">
        <f t="shared" si="11"/>
        <v/>
      </c>
      <c r="X232" s="146"/>
      <c r="Y232" s="147"/>
      <c r="Z232" s="146"/>
      <c r="AD232" s="192"/>
    </row>
    <row r="233" spans="2:30" ht="25.15" hidden="1" customHeight="1" x14ac:dyDescent="0.2">
      <c r="B233" s="97"/>
      <c r="C233" s="97"/>
      <c r="D233" s="97"/>
      <c r="E233" s="96" t="s">
        <v>154</v>
      </c>
      <c r="F233" s="96"/>
      <c r="G233" s="96"/>
      <c r="H233" s="96"/>
      <c r="I233" s="96"/>
      <c r="J233" s="96"/>
      <c r="K233" s="206"/>
      <c r="L233" s="365"/>
      <c r="M233" s="366"/>
      <c r="N233" s="366"/>
      <c r="O233" s="366"/>
      <c r="P233" s="366"/>
      <c r="Q233" s="211"/>
      <c r="R233" s="231" t="str">
        <f t="shared" si="8"/>
        <v/>
      </c>
      <c r="S233" s="186" t="str">
        <f t="shared" si="9"/>
        <v/>
      </c>
      <c r="T233" s="187" t="str">
        <f t="shared" si="10"/>
        <v/>
      </c>
      <c r="U233" s="188" t="str">
        <f t="shared" si="11"/>
        <v/>
      </c>
      <c r="X233" s="100" t="s">
        <v>117</v>
      </c>
      <c r="Y233" s="101" t="s">
        <v>118</v>
      </c>
      <c r="Z233" s="100" t="s">
        <v>119</v>
      </c>
      <c r="AD233" s="193" t="s">
        <v>119</v>
      </c>
    </row>
    <row r="234" spans="2:30" ht="15.75" hidden="1" customHeight="1" x14ac:dyDescent="0.2"/>
    <row r="235" spans="2:30" ht="15.75" hidden="1" customHeight="1" x14ac:dyDescent="0.2"/>
    <row r="236" spans="2:30" ht="15.75" hidden="1" customHeight="1" x14ac:dyDescent="0.2"/>
    <row r="237" spans="2:30" ht="26.45" customHeight="1" x14ac:dyDescent="0.2">
      <c r="B237" s="102"/>
      <c r="C237" s="102"/>
      <c r="D237" s="102"/>
      <c r="E237" s="103"/>
      <c r="F237" s="150"/>
      <c r="G237" s="150"/>
      <c r="H237" s="150"/>
      <c r="I237" s="150"/>
      <c r="J237" s="150"/>
      <c r="K237" s="150"/>
      <c r="L237" s="150"/>
      <c r="M237" s="150"/>
      <c r="N237" s="150"/>
      <c r="O237" s="150"/>
      <c r="P237" s="150"/>
      <c r="Q237" s="150"/>
      <c r="R237" s="150"/>
      <c r="S237" s="150"/>
      <c r="T237" s="150"/>
      <c r="U237" s="150"/>
    </row>
    <row r="238" spans="2:30" ht="12.75" hidden="1" customHeight="1" x14ac:dyDescent="0.2">
      <c r="B238" s="102"/>
      <c r="C238" s="102"/>
      <c r="D238" s="111"/>
      <c r="E238" s="104"/>
      <c r="F238" s="105"/>
      <c r="G238" s="105"/>
      <c r="H238" s="105"/>
      <c r="I238" s="105"/>
      <c r="J238" s="105"/>
      <c r="K238" s="105"/>
      <c r="L238" s="105"/>
      <c r="M238" s="105"/>
      <c r="N238" s="109"/>
      <c r="O238" s="109"/>
      <c r="P238" s="109"/>
      <c r="Q238" s="109"/>
      <c r="R238" s="105"/>
      <c r="S238" s="105"/>
      <c r="T238" s="105"/>
      <c r="U238" s="105"/>
    </row>
    <row r="239" spans="2:30" ht="15.75" hidden="1" customHeight="1" x14ac:dyDescent="0.2">
      <c r="B239" s="102"/>
      <c r="C239" s="102"/>
      <c r="D239" s="102"/>
      <c r="E239" s="102"/>
      <c r="F239" s="105"/>
      <c r="G239" s="105"/>
      <c r="H239" s="105"/>
      <c r="I239" s="105"/>
      <c r="J239" s="105"/>
      <c r="K239" s="105"/>
      <c r="L239" s="105"/>
      <c r="M239" s="105"/>
      <c r="N239" s="105"/>
      <c r="O239" s="105"/>
      <c r="P239" s="105"/>
      <c r="Q239" s="105"/>
      <c r="R239" s="105"/>
      <c r="S239" s="105"/>
      <c r="T239" s="105"/>
      <c r="U239" s="105"/>
    </row>
    <row r="240" spans="2:30" ht="15.75" hidden="1" customHeight="1" x14ac:dyDescent="0.2">
      <c r="B240" s="607">
        <f>K72</f>
        <v>0</v>
      </c>
      <c r="C240" s="608"/>
      <c r="D240" s="608"/>
      <c r="E240" s="608"/>
      <c r="F240" s="608"/>
      <c r="G240" s="608"/>
      <c r="H240" s="608"/>
      <c r="I240" s="608"/>
      <c r="J240" s="609"/>
      <c r="K240" s="112"/>
      <c r="L240" s="112"/>
      <c r="M240" s="112"/>
      <c r="N240" s="113"/>
      <c r="O240" s="113"/>
      <c r="P240" s="631">
        <f>S72</f>
        <v>0</v>
      </c>
      <c r="Q240" s="632"/>
      <c r="R240" s="632"/>
      <c r="S240" s="632"/>
      <c r="T240" s="632"/>
      <c r="U240" s="633"/>
    </row>
    <row r="241" spans="2:44" ht="15.75" hidden="1" customHeight="1" x14ac:dyDescent="0.2">
      <c r="B241" s="102"/>
      <c r="C241" s="102"/>
      <c r="D241" s="102"/>
      <c r="E241" s="102"/>
      <c r="F241" s="105"/>
      <c r="G241" s="105"/>
      <c r="H241" s="105"/>
      <c r="I241" s="114"/>
      <c r="J241" s="115"/>
      <c r="K241" s="112"/>
      <c r="L241" s="112"/>
      <c r="M241" s="112"/>
      <c r="N241" s="113"/>
      <c r="O241" s="113"/>
      <c r="P241" s="113"/>
      <c r="Q241" s="113"/>
      <c r="R241" s="113"/>
      <c r="S241" s="112"/>
      <c r="T241" s="112"/>
      <c r="U241" s="112"/>
    </row>
    <row r="242" spans="2:44" ht="15.75" customHeight="1" x14ac:dyDescent="0.2">
      <c r="B242" s="723" t="s">
        <v>208</v>
      </c>
      <c r="C242" s="723"/>
      <c r="D242" s="723"/>
      <c r="E242" s="723"/>
      <c r="F242" s="723"/>
      <c r="G242" s="723"/>
      <c r="H242" s="723"/>
      <c r="I242" s="723"/>
      <c r="J242" s="723"/>
      <c r="K242" s="723"/>
      <c r="L242" s="723"/>
      <c r="M242" s="723"/>
      <c r="N242" s="723"/>
      <c r="O242" s="723"/>
      <c r="P242" s="723"/>
      <c r="Q242" s="723"/>
      <c r="R242" s="723"/>
      <c r="S242" s="723"/>
      <c r="T242" s="723"/>
      <c r="U242" s="723"/>
    </row>
    <row r="243" spans="2:44" ht="15.75" customHeight="1" x14ac:dyDescent="0.2">
      <c r="B243" s="724" t="str">
        <f>'Eva. classe'!B154</f>
        <v>Parcours citoyen</v>
      </c>
      <c r="C243" s="725"/>
      <c r="D243" s="725"/>
      <c r="E243" s="725"/>
      <c r="F243" s="725"/>
      <c r="G243" s="725"/>
      <c r="H243" s="725"/>
      <c r="I243" s="725"/>
      <c r="J243" s="726"/>
      <c r="K243" s="688">
        <f>'Eva. classe'!B155</f>
        <v>0</v>
      </c>
      <c r="L243" s="688"/>
      <c r="M243" s="688"/>
      <c r="N243" s="688"/>
      <c r="O243" s="688"/>
      <c r="P243" s="688"/>
      <c r="Q243" s="688"/>
      <c r="R243" s="688"/>
      <c r="S243" s="688"/>
      <c r="T243" s="688"/>
      <c r="U243" s="689"/>
      <c r="AE243" s="700"/>
      <c r="AF243" s="700"/>
      <c r="AG243" s="700"/>
      <c r="AH243" s="700"/>
      <c r="AI243" s="700"/>
      <c r="AJ243" s="700"/>
      <c r="AK243" s="700"/>
      <c r="AL243" s="700"/>
      <c r="AM243" s="700"/>
      <c r="AN243" s="700"/>
      <c r="AO243" s="700"/>
      <c r="AP243" s="700"/>
      <c r="AQ243" s="700"/>
      <c r="AR243" s="700"/>
    </row>
    <row r="244" spans="2:44" ht="15.75" customHeight="1" x14ac:dyDescent="0.2">
      <c r="B244" s="727"/>
      <c r="C244" s="626"/>
      <c r="D244" s="626"/>
      <c r="E244" s="626"/>
      <c r="F244" s="626"/>
      <c r="G244" s="626"/>
      <c r="H244" s="626"/>
      <c r="I244" s="626"/>
      <c r="J244" s="627"/>
      <c r="K244" s="690"/>
      <c r="L244" s="690"/>
      <c r="M244" s="690"/>
      <c r="N244" s="690"/>
      <c r="O244" s="690"/>
      <c r="P244" s="690"/>
      <c r="Q244" s="690"/>
      <c r="R244" s="690"/>
      <c r="S244" s="690"/>
      <c r="T244" s="690"/>
      <c r="U244" s="691"/>
      <c r="AE244" s="700"/>
      <c r="AF244" s="700"/>
      <c r="AG244" s="700"/>
      <c r="AH244" s="700"/>
      <c r="AI244" s="700"/>
      <c r="AJ244" s="700"/>
      <c r="AK244" s="700"/>
      <c r="AL244" s="700"/>
      <c r="AM244" s="700"/>
      <c r="AN244" s="700"/>
      <c r="AO244" s="700"/>
      <c r="AP244" s="700"/>
      <c r="AQ244" s="700"/>
      <c r="AR244" s="700"/>
    </row>
    <row r="245" spans="2:44" ht="15.75" customHeight="1" x14ac:dyDescent="0.2">
      <c r="B245" s="727"/>
      <c r="C245" s="626"/>
      <c r="D245" s="626"/>
      <c r="E245" s="626"/>
      <c r="F245" s="626"/>
      <c r="G245" s="626"/>
      <c r="H245" s="626"/>
      <c r="I245" s="626"/>
      <c r="J245" s="627"/>
      <c r="K245" s="690" t="str">
        <f>IF(X246=0,"",CONCATENATE(INDEX(#REF!,X246)," pour ",K17,"."))</f>
        <v/>
      </c>
      <c r="L245" s="690"/>
      <c r="M245" s="690"/>
      <c r="N245" s="690"/>
      <c r="O245" s="690"/>
      <c r="P245" s="690"/>
      <c r="Q245" s="690"/>
      <c r="R245" s="690"/>
      <c r="S245" s="690"/>
      <c r="T245" s="690"/>
      <c r="U245" s="691"/>
      <c r="X245" s="14" t="s">
        <v>117</v>
      </c>
      <c r="Y245" s="14" t="s">
        <v>118</v>
      </c>
      <c r="Z245" s="14" t="s">
        <v>119</v>
      </c>
      <c r="AE245" s="700"/>
      <c r="AF245" s="700"/>
      <c r="AG245" s="700"/>
      <c r="AH245" s="700"/>
      <c r="AI245" s="700"/>
      <c r="AJ245" s="700"/>
      <c r="AK245" s="700"/>
      <c r="AL245" s="700"/>
      <c r="AM245" s="700"/>
      <c r="AN245" s="700"/>
      <c r="AO245" s="700"/>
      <c r="AP245" s="700"/>
      <c r="AQ245" s="700"/>
      <c r="AR245" s="700"/>
    </row>
    <row r="246" spans="2:44" ht="15.75" customHeight="1" x14ac:dyDescent="0.2">
      <c r="B246" s="728"/>
      <c r="C246" s="729"/>
      <c r="D246" s="729"/>
      <c r="E246" s="729"/>
      <c r="F246" s="729"/>
      <c r="G246" s="729"/>
      <c r="H246" s="729"/>
      <c r="I246" s="729"/>
      <c r="J246" s="730"/>
      <c r="K246" s="692"/>
      <c r="L246" s="692"/>
      <c r="M246" s="692"/>
      <c r="N246" s="692"/>
      <c r="O246" s="692"/>
      <c r="P246" s="692"/>
      <c r="Q246" s="692"/>
      <c r="R246" s="692"/>
      <c r="S246" s="692"/>
      <c r="T246" s="692"/>
      <c r="U246" s="693"/>
      <c r="X246" s="375">
        <f>INDEX('Eva. classe'!C154:AF154,$R$24)</f>
        <v>0</v>
      </c>
      <c r="Y246" s="375">
        <f>INDEX('Eva. classe'!AG154:BJ154,$R$24)</f>
        <v>0</v>
      </c>
      <c r="Z246" s="375">
        <f>INDEX('Eva. classe'!BK154:CN154,$R$24)</f>
        <v>0</v>
      </c>
      <c r="AE246" s="700"/>
      <c r="AF246" s="700"/>
      <c r="AG246" s="700"/>
      <c r="AH246" s="700"/>
      <c r="AI246" s="700"/>
      <c r="AJ246" s="700"/>
      <c r="AK246" s="700"/>
      <c r="AL246" s="700"/>
      <c r="AM246" s="700"/>
      <c r="AN246" s="700"/>
      <c r="AO246" s="700"/>
      <c r="AP246" s="700"/>
      <c r="AQ246" s="700"/>
      <c r="AR246" s="700"/>
    </row>
    <row r="247" spans="2:44" ht="15.75" customHeight="1" x14ac:dyDescent="0.2">
      <c r="B247" s="702" t="str">
        <f>'Eva. classe'!B158</f>
        <v>Parcours d'éducation artistique et culturelle</v>
      </c>
      <c r="C247" s="703"/>
      <c r="D247" s="703"/>
      <c r="E247" s="703"/>
      <c r="F247" s="703"/>
      <c r="G247" s="703"/>
      <c r="H247" s="703"/>
      <c r="I247" s="703"/>
      <c r="J247" s="704"/>
      <c r="K247" s="694">
        <f>'Eva. classe'!B159</f>
        <v>0</v>
      </c>
      <c r="L247" s="694"/>
      <c r="M247" s="694"/>
      <c r="N247" s="694"/>
      <c r="O247" s="694"/>
      <c r="P247" s="694"/>
      <c r="Q247" s="694"/>
      <c r="R247" s="694"/>
      <c r="S247" s="694"/>
      <c r="T247" s="694"/>
      <c r="U247" s="695"/>
      <c r="X247" s="13"/>
      <c r="Y247" s="13"/>
      <c r="Z247" s="13"/>
      <c r="AE247" s="700"/>
      <c r="AF247" s="700"/>
      <c r="AG247" s="700"/>
      <c r="AH247" s="700"/>
      <c r="AI247" s="700"/>
      <c r="AJ247" s="700"/>
      <c r="AK247" s="700"/>
      <c r="AL247" s="700"/>
      <c r="AM247" s="700"/>
      <c r="AN247" s="700"/>
      <c r="AO247" s="700"/>
      <c r="AP247" s="700"/>
      <c r="AQ247" s="700"/>
      <c r="AR247" s="700"/>
    </row>
    <row r="248" spans="2:44" ht="15.75" customHeight="1" x14ac:dyDescent="0.2">
      <c r="B248" s="705"/>
      <c r="C248" s="628"/>
      <c r="D248" s="628"/>
      <c r="E248" s="628"/>
      <c r="F248" s="628"/>
      <c r="G248" s="628"/>
      <c r="H248" s="628"/>
      <c r="I248" s="628"/>
      <c r="J248" s="629"/>
      <c r="K248" s="696"/>
      <c r="L248" s="696"/>
      <c r="M248" s="696"/>
      <c r="N248" s="696"/>
      <c r="O248" s="696"/>
      <c r="P248" s="696"/>
      <c r="Q248" s="696"/>
      <c r="R248" s="696"/>
      <c r="S248" s="696"/>
      <c r="T248" s="696"/>
      <c r="U248" s="697"/>
      <c r="X248" s="13"/>
      <c r="Y248" s="13"/>
      <c r="Z248" s="13"/>
      <c r="AE248" s="700"/>
      <c r="AF248" s="700"/>
      <c r="AG248" s="700"/>
      <c r="AH248" s="700"/>
      <c r="AI248" s="700"/>
      <c r="AJ248" s="700"/>
      <c r="AK248" s="700"/>
      <c r="AL248" s="700"/>
      <c r="AM248" s="700"/>
      <c r="AN248" s="700"/>
      <c r="AO248" s="700"/>
      <c r="AP248" s="700"/>
      <c r="AQ248" s="700"/>
      <c r="AR248" s="700"/>
    </row>
    <row r="249" spans="2:44" ht="15.75" customHeight="1" x14ac:dyDescent="0.2">
      <c r="B249" s="705"/>
      <c r="C249" s="628"/>
      <c r="D249" s="628"/>
      <c r="E249" s="628"/>
      <c r="F249" s="628"/>
      <c r="G249" s="628"/>
      <c r="H249" s="628"/>
      <c r="I249" s="628"/>
      <c r="J249" s="629"/>
      <c r="K249" s="696" t="str">
        <f>IF(X250=0,"",CONCATENATE($K$17,INDEX(#REF!,X250)))</f>
        <v/>
      </c>
      <c r="L249" s="696"/>
      <c r="M249" s="696"/>
      <c r="N249" s="696"/>
      <c r="O249" s="696"/>
      <c r="P249" s="696"/>
      <c r="Q249" s="696"/>
      <c r="R249" s="696"/>
      <c r="S249" s="696"/>
      <c r="T249" s="696"/>
      <c r="U249" s="697"/>
      <c r="X249" s="14" t="s">
        <v>117</v>
      </c>
      <c r="Y249" s="14" t="s">
        <v>118</v>
      </c>
      <c r="Z249" s="14" t="s">
        <v>119</v>
      </c>
      <c r="AE249" s="700"/>
      <c r="AF249" s="700"/>
      <c r="AG249" s="700"/>
      <c r="AH249" s="700"/>
      <c r="AI249" s="700"/>
      <c r="AJ249" s="700"/>
      <c r="AK249" s="700"/>
      <c r="AL249" s="700"/>
      <c r="AM249" s="700"/>
      <c r="AN249" s="700"/>
      <c r="AO249" s="700"/>
      <c r="AP249" s="700"/>
      <c r="AQ249" s="700"/>
      <c r="AR249" s="700"/>
    </row>
    <row r="250" spans="2:44" ht="15.75" customHeight="1" x14ac:dyDescent="0.2">
      <c r="B250" s="706"/>
      <c r="C250" s="707"/>
      <c r="D250" s="707"/>
      <c r="E250" s="707"/>
      <c r="F250" s="707"/>
      <c r="G250" s="707"/>
      <c r="H250" s="707"/>
      <c r="I250" s="707"/>
      <c r="J250" s="708"/>
      <c r="K250" s="711"/>
      <c r="L250" s="711"/>
      <c r="M250" s="711"/>
      <c r="N250" s="711"/>
      <c r="O250" s="711"/>
      <c r="P250" s="711"/>
      <c r="Q250" s="711"/>
      <c r="R250" s="711"/>
      <c r="S250" s="711"/>
      <c r="T250" s="711"/>
      <c r="U250" s="712"/>
      <c r="X250" s="375">
        <f>INDEX('Eva. classe'!C158:AF158,$R$24)</f>
        <v>0</v>
      </c>
      <c r="Y250" s="375">
        <f>INDEX('Eva. classe'!AG158:BJ158,$R$24)</f>
        <v>0</v>
      </c>
      <c r="Z250" s="375">
        <f>INDEX('Eva. classe'!BK158:CN158,$R$24)</f>
        <v>0</v>
      </c>
      <c r="AE250" s="700"/>
      <c r="AF250" s="700"/>
      <c r="AG250" s="700"/>
      <c r="AH250" s="700"/>
      <c r="AI250" s="700"/>
      <c r="AJ250" s="700"/>
      <c r="AK250" s="700"/>
      <c r="AL250" s="700"/>
      <c r="AM250" s="700"/>
      <c r="AN250" s="700"/>
      <c r="AO250" s="700"/>
      <c r="AP250" s="700"/>
      <c r="AQ250" s="700"/>
      <c r="AR250" s="700"/>
    </row>
    <row r="251" spans="2:44" ht="15.75" customHeight="1" x14ac:dyDescent="0.2">
      <c r="B251" s="709" t="str">
        <f>'Eva. classe'!B162</f>
        <v>Parcours d'éducation à la santé</v>
      </c>
      <c r="C251" s="709"/>
      <c r="D251" s="709"/>
      <c r="E251" s="709"/>
      <c r="F251" s="709"/>
      <c r="G251" s="709"/>
      <c r="H251" s="709"/>
      <c r="I251" s="709"/>
      <c r="J251" s="710"/>
      <c r="K251" s="698">
        <f>'Eva. classe'!B163</f>
        <v>0</v>
      </c>
      <c r="L251" s="698"/>
      <c r="M251" s="698"/>
      <c r="N251" s="698"/>
      <c r="O251" s="698"/>
      <c r="P251" s="698"/>
      <c r="Q251" s="698"/>
      <c r="R251" s="698"/>
      <c r="S251" s="698"/>
      <c r="T251" s="698"/>
      <c r="U251" s="698"/>
      <c r="X251" s="13"/>
      <c r="Y251" s="13"/>
      <c r="Z251" s="13"/>
      <c r="AE251" s="700"/>
      <c r="AF251" s="700"/>
      <c r="AG251" s="700"/>
      <c r="AH251" s="700"/>
      <c r="AI251" s="700"/>
      <c r="AJ251" s="700"/>
      <c r="AK251" s="700"/>
      <c r="AL251" s="700"/>
      <c r="AM251" s="700"/>
      <c r="AN251" s="700"/>
      <c r="AO251" s="700"/>
      <c r="AP251" s="700"/>
      <c r="AQ251" s="700"/>
      <c r="AR251" s="700"/>
    </row>
    <row r="252" spans="2:44" ht="15.75" customHeight="1" x14ac:dyDescent="0.2">
      <c r="B252" s="603"/>
      <c r="C252" s="603"/>
      <c r="D252" s="603"/>
      <c r="E252" s="603"/>
      <c r="F252" s="603"/>
      <c r="G252" s="603"/>
      <c r="H252" s="603"/>
      <c r="I252" s="603"/>
      <c r="J252" s="604"/>
      <c r="K252" s="699"/>
      <c r="L252" s="699"/>
      <c r="M252" s="699"/>
      <c r="N252" s="699"/>
      <c r="O252" s="699"/>
      <c r="P252" s="699"/>
      <c r="Q252" s="699"/>
      <c r="R252" s="699"/>
      <c r="S252" s="699"/>
      <c r="T252" s="699"/>
      <c r="U252" s="699"/>
      <c r="X252" s="13"/>
      <c r="Y252" s="13"/>
      <c r="Z252" s="13"/>
      <c r="AE252" s="700"/>
      <c r="AF252" s="700"/>
      <c r="AG252" s="700"/>
      <c r="AH252" s="700"/>
      <c r="AI252" s="700"/>
      <c r="AJ252" s="700"/>
      <c r="AK252" s="700"/>
      <c r="AL252" s="700"/>
      <c r="AM252" s="700"/>
      <c r="AN252" s="700"/>
      <c r="AO252" s="700"/>
      <c r="AP252" s="700"/>
      <c r="AQ252" s="700"/>
      <c r="AR252" s="700"/>
    </row>
    <row r="253" spans="2:44" ht="15.75" customHeight="1" x14ac:dyDescent="0.2">
      <c r="B253" s="603"/>
      <c r="C253" s="603"/>
      <c r="D253" s="603"/>
      <c r="E253" s="603"/>
      <c r="F253" s="603"/>
      <c r="G253" s="603"/>
      <c r="H253" s="603"/>
      <c r="I253" s="603"/>
      <c r="J253" s="604"/>
      <c r="K253" s="699" t="str">
        <f>IF(X254=0,"",CONCATENATE($K$17,INDEX(#REF!,X254)))</f>
        <v/>
      </c>
      <c r="L253" s="699"/>
      <c r="M253" s="699"/>
      <c r="N253" s="699"/>
      <c r="O253" s="699"/>
      <c r="P253" s="699"/>
      <c r="Q253" s="699"/>
      <c r="R253" s="699"/>
      <c r="S253" s="699"/>
      <c r="T253" s="699"/>
      <c r="U253" s="699"/>
      <c r="X253" s="14" t="s">
        <v>117</v>
      </c>
      <c r="Y253" s="14" t="s">
        <v>118</v>
      </c>
      <c r="Z253" s="14" t="s">
        <v>119</v>
      </c>
      <c r="AE253" s="700"/>
      <c r="AF253" s="700"/>
      <c r="AG253" s="700"/>
      <c r="AH253" s="700"/>
      <c r="AI253" s="700"/>
      <c r="AJ253" s="700"/>
      <c r="AK253" s="700"/>
      <c r="AL253" s="700"/>
      <c r="AM253" s="700"/>
      <c r="AN253" s="700"/>
      <c r="AO253" s="700"/>
      <c r="AP253" s="700"/>
      <c r="AQ253" s="700"/>
      <c r="AR253" s="700"/>
    </row>
    <row r="254" spans="2:44" ht="15.75" customHeight="1" x14ac:dyDescent="0.2">
      <c r="B254" s="603"/>
      <c r="C254" s="603"/>
      <c r="D254" s="603"/>
      <c r="E254" s="603"/>
      <c r="F254" s="603"/>
      <c r="G254" s="603"/>
      <c r="H254" s="603"/>
      <c r="I254" s="603"/>
      <c r="J254" s="604"/>
      <c r="K254" s="699"/>
      <c r="L254" s="699"/>
      <c r="M254" s="699"/>
      <c r="N254" s="699"/>
      <c r="O254" s="699"/>
      <c r="P254" s="699"/>
      <c r="Q254" s="699"/>
      <c r="R254" s="699"/>
      <c r="S254" s="699"/>
      <c r="T254" s="699"/>
      <c r="U254" s="699"/>
      <c r="X254" s="375">
        <f>INDEX('Eva. classe'!C162:AF162,$R$24)</f>
        <v>0</v>
      </c>
      <c r="Y254" s="375">
        <f>INDEX('Eva. classe'!AG162:BJ162,$R$24)</f>
        <v>0</v>
      </c>
      <c r="Z254" s="375">
        <f>INDEX('Eva. classe'!BK162:CN162,$R$24)</f>
        <v>0</v>
      </c>
      <c r="AE254" s="700"/>
      <c r="AF254" s="700"/>
      <c r="AG254" s="700"/>
      <c r="AH254" s="700"/>
      <c r="AI254" s="700"/>
      <c r="AJ254" s="700"/>
      <c r="AK254" s="700"/>
      <c r="AL254" s="700"/>
      <c r="AM254" s="700"/>
      <c r="AN254" s="700"/>
      <c r="AO254" s="700"/>
      <c r="AP254" s="700"/>
      <c r="AQ254" s="700"/>
      <c r="AR254" s="700"/>
    </row>
    <row r="255" spans="2:44" ht="15.75" customHeight="1" x14ac:dyDescent="0.2">
      <c r="B255" s="102"/>
      <c r="C255" s="102"/>
      <c r="D255" s="102"/>
      <c r="E255" s="102"/>
      <c r="F255" s="105"/>
      <c r="G255" s="105"/>
      <c r="H255" s="105"/>
      <c r="I255" s="114"/>
      <c r="J255" s="115"/>
      <c r="K255" s="112"/>
      <c r="L255" s="112"/>
      <c r="M255" s="112"/>
      <c r="N255" s="113"/>
      <c r="O255" s="113"/>
      <c r="P255" s="113"/>
      <c r="Q255" s="113"/>
      <c r="R255" s="113"/>
      <c r="S255" s="112"/>
      <c r="T255" s="112"/>
      <c r="U255" s="112"/>
      <c r="X255" s="376"/>
      <c r="Y255" s="376"/>
      <c r="Z255" s="376"/>
    </row>
    <row r="256" spans="2:44" ht="15.75" customHeight="1" x14ac:dyDescent="0.2">
      <c r="B256" s="714" t="s">
        <v>210</v>
      </c>
      <c r="C256" s="714"/>
      <c r="D256" s="714"/>
      <c r="E256" s="714"/>
      <c r="F256" s="714"/>
      <c r="G256" s="714"/>
      <c r="H256" s="714"/>
      <c r="I256" s="714"/>
      <c r="J256" s="714"/>
      <c r="K256" s="714"/>
      <c r="L256" s="714"/>
      <c r="M256" s="714"/>
      <c r="N256" s="714"/>
      <c r="O256" s="714"/>
      <c r="P256" s="714"/>
      <c r="Q256" s="714"/>
      <c r="R256" s="714"/>
      <c r="S256" s="714"/>
      <c r="T256" s="714"/>
      <c r="U256" s="714"/>
      <c r="X256" s="376"/>
      <c r="Y256" s="376"/>
      <c r="Z256" s="376"/>
    </row>
    <row r="257" spans="1:26" ht="15.75" customHeight="1" x14ac:dyDescent="0.2">
      <c r="B257" s="715">
        <f>INDEX(Suivis!C3:C32,$R$24)</f>
        <v>0</v>
      </c>
      <c r="C257" s="716"/>
      <c r="D257" s="716"/>
      <c r="E257" s="716"/>
      <c r="F257" s="716"/>
      <c r="G257" s="716"/>
      <c r="H257" s="716"/>
      <c r="I257" s="716"/>
      <c r="J257" s="716"/>
      <c r="K257" s="716"/>
      <c r="L257" s="716"/>
      <c r="M257" s="716"/>
      <c r="N257" s="716"/>
      <c r="O257" s="716"/>
      <c r="P257" s="716"/>
      <c r="Q257" s="716"/>
      <c r="R257" s="716"/>
      <c r="S257" s="716"/>
      <c r="T257" s="716"/>
      <c r="U257" s="716"/>
      <c r="X257" s="376"/>
      <c r="Y257" s="376"/>
      <c r="Z257" s="376"/>
    </row>
    <row r="258" spans="1:26" ht="15.75" customHeight="1" x14ac:dyDescent="0.2">
      <c r="B258" s="716"/>
      <c r="C258" s="716"/>
      <c r="D258" s="716"/>
      <c r="E258" s="716"/>
      <c r="F258" s="716"/>
      <c r="G258" s="716"/>
      <c r="H258" s="716"/>
      <c r="I258" s="716"/>
      <c r="J258" s="716"/>
      <c r="K258" s="716"/>
      <c r="L258" s="716"/>
      <c r="M258" s="716"/>
      <c r="N258" s="716"/>
      <c r="O258" s="716"/>
      <c r="P258" s="716"/>
      <c r="Q258" s="716"/>
      <c r="R258" s="716"/>
      <c r="S258" s="716"/>
      <c r="T258" s="716"/>
      <c r="U258" s="716"/>
      <c r="X258" s="376"/>
      <c r="Y258" s="376"/>
      <c r="Z258" s="376"/>
    </row>
    <row r="259" spans="1:26" ht="15.75" customHeight="1" x14ac:dyDescent="0.2">
      <c r="B259" s="716"/>
      <c r="C259" s="716"/>
      <c r="D259" s="716"/>
      <c r="E259" s="716"/>
      <c r="F259" s="716"/>
      <c r="G259" s="716"/>
      <c r="H259" s="716"/>
      <c r="I259" s="716"/>
      <c r="J259" s="716"/>
      <c r="K259" s="716"/>
      <c r="L259" s="716"/>
      <c r="M259" s="716"/>
      <c r="N259" s="716"/>
      <c r="O259" s="716"/>
      <c r="P259" s="716"/>
      <c r="Q259" s="716"/>
      <c r="R259" s="716"/>
      <c r="S259" s="716"/>
      <c r="T259" s="716"/>
      <c r="U259" s="716"/>
      <c r="X259" s="376"/>
      <c r="Y259" s="376"/>
      <c r="Z259" s="376"/>
    </row>
    <row r="260" spans="1:26" ht="15.75" customHeight="1" x14ac:dyDescent="0.2">
      <c r="B260" s="716"/>
      <c r="C260" s="716"/>
      <c r="D260" s="716"/>
      <c r="E260" s="716"/>
      <c r="F260" s="716"/>
      <c r="G260" s="716"/>
      <c r="H260" s="716"/>
      <c r="I260" s="716"/>
      <c r="J260" s="716"/>
      <c r="K260" s="716"/>
      <c r="L260" s="716"/>
      <c r="M260" s="716"/>
      <c r="N260" s="716"/>
      <c r="O260" s="716"/>
      <c r="P260" s="716"/>
      <c r="Q260" s="716"/>
      <c r="R260" s="716"/>
      <c r="S260" s="716"/>
      <c r="T260" s="716"/>
      <c r="U260" s="716"/>
      <c r="X260" s="376"/>
      <c r="Y260" s="376"/>
      <c r="Z260" s="376"/>
    </row>
    <row r="261" spans="1:26" ht="18" customHeight="1" x14ac:dyDescent="0.2">
      <c r="A261" s="14"/>
      <c r="B261" s="102"/>
      <c r="C261" s="102"/>
      <c r="D261" s="102"/>
      <c r="E261" s="102"/>
      <c r="F261" s="105"/>
      <c r="G261" s="105"/>
      <c r="H261" s="105"/>
      <c r="I261" s="114"/>
      <c r="J261" s="115"/>
      <c r="K261" s="112"/>
      <c r="L261" s="112"/>
      <c r="M261" s="112"/>
      <c r="N261" s="113"/>
      <c r="O261" s="113"/>
      <c r="P261" s="113"/>
      <c r="Q261" s="113"/>
      <c r="R261" s="113"/>
      <c r="S261" s="112"/>
      <c r="T261" s="112"/>
      <c r="U261" s="112"/>
    </row>
    <row r="262" spans="1:26" ht="15.75" hidden="1" customHeight="1" x14ac:dyDescent="0.2">
      <c r="B262" s="151"/>
      <c r="C262" s="151"/>
      <c r="D262" s="151"/>
      <c r="E262" s="151"/>
      <c r="F262" s="151"/>
      <c r="G262" s="151"/>
      <c r="H262" s="151"/>
      <c r="I262" s="151"/>
      <c r="J262" s="151"/>
      <c r="K262" s="151"/>
      <c r="L262" s="151"/>
      <c r="M262" s="151"/>
      <c r="N262" s="105"/>
      <c r="O262" s="105"/>
      <c r="P262" s="105"/>
      <c r="Q262" s="105"/>
      <c r="R262" s="105"/>
      <c r="S262" s="105"/>
      <c r="T262" s="105"/>
      <c r="U262" s="105"/>
    </row>
    <row r="263" spans="1:26" ht="15.75" customHeight="1" x14ac:dyDescent="0.2">
      <c r="B263" s="600" t="str">
        <f>CONCATENATE("Bilan de l'acquisition des connaissances et compétences de: ",K17," ",K16)</f>
        <v>Bilan de l'acquisition des connaissances et compétences de: 0 0</v>
      </c>
      <c r="C263" s="600"/>
      <c r="D263" s="600"/>
      <c r="E263" s="600"/>
      <c r="F263" s="600"/>
      <c r="G263" s="600"/>
      <c r="H263" s="600"/>
      <c r="I263" s="600"/>
      <c r="J263" s="600"/>
      <c r="K263" s="600"/>
      <c r="L263" s="600"/>
      <c r="M263" s="600"/>
      <c r="N263" s="600"/>
      <c r="O263" s="600"/>
      <c r="P263" s="600"/>
      <c r="Q263" s="600"/>
      <c r="R263" s="600"/>
      <c r="S263" s="600"/>
      <c r="T263" s="600"/>
      <c r="U263" s="600"/>
    </row>
    <row r="264" spans="1:26" ht="15.75" customHeight="1" x14ac:dyDescent="0.2">
      <c r="B264" s="151"/>
      <c r="C264" s="151"/>
      <c r="D264" s="151"/>
      <c r="E264" s="151"/>
      <c r="F264" s="151"/>
      <c r="G264" s="151"/>
      <c r="H264" s="151"/>
      <c r="I264" s="151"/>
      <c r="J264" s="151"/>
      <c r="K264" s="151"/>
      <c r="L264" s="151"/>
      <c r="M264" s="151"/>
      <c r="N264" s="105"/>
      <c r="O264" s="105"/>
      <c r="P264" s="105"/>
      <c r="Q264" s="105"/>
      <c r="R264" s="105"/>
      <c r="S264" s="105"/>
      <c r="T264" s="105"/>
      <c r="U264" s="105"/>
    </row>
    <row r="265" spans="1:26" ht="26.25" customHeight="1" x14ac:dyDescent="0.2">
      <c r="B265" s="597" t="s">
        <v>9</v>
      </c>
      <c r="C265" s="713" t="s">
        <v>209</v>
      </c>
      <c r="D265" s="713"/>
      <c r="E265" s="713"/>
      <c r="F265" s="713"/>
      <c r="G265" s="713"/>
      <c r="H265" s="713"/>
      <c r="I265" s="713"/>
      <c r="J265" s="713"/>
      <c r="K265" s="713"/>
      <c r="L265" s="713"/>
      <c r="M265" s="713"/>
      <c r="N265" s="713"/>
      <c r="O265" s="713"/>
      <c r="P265" s="713"/>
      <c r="Q265" s="713"/>
      <c r="R265" s="713"/>
      <c r="S265" s="713"/>
      <c r="T265" s="713"/>
      <c r="U265" s="713"/>
    </row>
    <row r="266" spans="1:26" ht="267" customHeight="1" x14ac:dyDescent="0.2">
      <c r="B266" s="597"/>
      <c r="C266" s="701">
        <f>INDEX(Commentaires!C2:O31,'Profil classe'!Q3,1)</f>
        <v>0</v>
      </c>
      <c r="D266" s="701"/>
      <c r="E266" s="701"/>
      <c r="F266" s="701"/>
      <c r="G266" s="701"/>
      <c r="H266" s="701"/>
      <c r="I266" s="701"/>
      <c r="J266" s="701"/>
      <c r="K266" s="701"/>
      <c r="L266" s="701"/>
      <c r="M266" s="701"/>
      <c r="N266" s="701"/>
      <c r="O266" s="701"/>
      <c r="P266" s="701"/>
      <c r="Q266" s="701"/>
      <c r="R266" s="701"/>
      <c r="S266" s="701"/>
      <c r="T266" s="701"/>
      <c r="U266" s="701"/>
    </row>
    <row r="267" spans="1:26" ht="15" customHeight="1" x14ac:dyDescent="0.2">
      <c r="B267" s="597"/>
      <c r="C267" s="152"/>
      <c r="D267" s="152"/>
      <c r="E267" s="152"/>
      <c r="F267" s="152"/>
      <c r="G267" s="152"/>
      <c r="H267" s="152"/>
      <c r="I267" s="152"/>
      <c r="J267" s="152"/>
      <c r="K267" s="152"/>
      <c r="L267" s="599" t="str">
        <f>IF(Commentaires!I1="","","Date d'envoi du livret :")</f>
        <v/>
      </c>
      <c r="M267" s="599"/>
      <c r="N267" s="599"/>
      <c r="O267" s="599"/>
      <c r="P267" s="599"/>
      <c r="Q267" s="598">
        <f>Commentaires!I1</f>
        <v>0</v>
      </c>
      <c r="R267" s="598"/>
      <c r="S267" s="598"/>
      <c r="T267" s="598"/>
      <c r="U267" s="598"/>
    </row>
    <row r="268" spans="1:26" ht="14.1" customHeight="1" x14ac:dyDescent="0.2">
      <c r="B268" s="102"/>
      <c r="C268" s="153"/>
      <c r="D268" s="153"/>
      <c r="E268" s="153"/>
      <c r="F268" s="153"/>
      <c r="G268" s="153"/>
      <c r="H268" s="153"/>
      <c r="I268" s="153"/>
      <c r="J268" s="153"/>
      <c r="K268" s="153"/>
      <c r="L268" s="153"/>
      <c r="M268" s="153"/>
      <c r="N268" s="153"/>
      <c r="O268" s="153"/>
      <c r="P268" s="153"/>
      <c r="Q268" s="153"/>
      <c r="R268" s="153"/>
      <c r="S268" s="153"/>
      <c r="T268" s="153"/>
      <c r="U268" s="105"/>
    </row>
    <row r="269" spans="1:26" ht="135" hidden="1" customHeight="1" x14ac:dyDescent="0.2">
      <c r="B269" s="361"/>
      <c r="C269" s="613">
        <f>INDEX(Commentaires!Q2:Q31,'Profil classe'!Q2,1)</f>
        <v>0</v>
      </c>
      <c r="D269" s="613"/>
      <c r="E269" s="613"/>
      <c r="F269" s="613"/>
      <c r="G269" s="613"/>
      <c r="H269" s="613"/>
      <c r="I269" s="613"/>
      <c r="J269" s="613"/>
      <c r="K269" s="613"/>
      <c r="L269" s="613"/>
      <c r="M269" s="613"/>
      <c r="N269" s="613"/>
      <c r="O269" s="613"/>
      <c r="P269" s="613"/>
      <c r="Q269" s="613"/>
      <c r="R269" s="613"/>
      <c r="S269" s="613"/>
      <c r="T269" s="613"/>
      <c r="U269" s="613"/>
    </row>
    <row r="270" spans="1:26" ht="15" hidden="1" customHeight="1" x14ac:dyDescent="0.2">
      <c r="B270" s="361"/>
      <c r="C270" s="154"/>
      <c r="D270" s="154"/>
      <c r="E270" s="154"/>
      <c r="F270" s="154"/>
      <c r="G270" s="154"/>
      <c r="H270" s="154"/>
      <c r="I270" s="154"/>
      <c r="J270" s="154"/>
      <c r="K270" s="154"/>
      <c r="L270" s="619" t="str">
        <f>IF(Commentaires!W1="","","Date d'envoi du livret :")</f>
        <v/>
      </c>
      <c r="M270" s="619"/>
      <c r="N270" s="619"/>
      <c r="O270" s="619"/>
      <c r="P270" s="619"/>
      <c r="Q270" s="618">
        <f>Commentaires!W1</f>
        <v>0</v>
      </c>
      <c r="R270" s="618"/>
      <c r="S270" s="618"/>
      <c r="T270" s="618"/>
      <c r="U270" s="618"/>
    </row>
    <row r="271" spans="1:26" ht="14.1" hidden="1" customHeight="1" x14ac:dyDescent="0.2">
      <c r="B271" s="102"/>
      <c r="C271" s="153"/>
      <c r="D271" s="153"/>
      <c r="E271" s="153"/>
      <c r="F271" s="153"/>
      <c r="G271" s="153"/>
      <c r="H271" s="153"/>
      <c r="I271" s="153"/>
      <c r="J271" s="153"/>
      <c r="K271" s="153"/>
      <c r="L271" s="153"/>
      <c r="M271" s="153"/>
      <c r="N271" s="153"/>
      <c r="O271" s="153"/>
      <c r="P271" s="153"/>
      <c r="Q271" s="153"/>
      <c r="R271" s="153"/>
      <c r="S271" s="153"/>
      <c r="T271" s="153"/>
      <c r="U271" s="105"/>
    </row>
    <row r="272" spans="1:26" ht="135" hidden="1" customHeight="1" x14ac:dyDescent="0.2">
      <c r="B272" s="616" t="s">
        <v>11</v>
      </c>
      <c r="C272" s="614">
        <f>INDEX(Commentaires!AE2:AE31,'Profil classe'!Q2,1)</f>
        <v>0</v>
      </c>
      <c r="D272" s="614"/>
      <c r="E272" s="614"/>
      <c r="F272" s="614"/>
      <c r="G272" s="614"/>
      <c r="H272" s="614"/>
      <c r="I272" s="614"/>
      <c r="J272" s="614"/>
      <c r="K272" s="614"/>
      <c r="L272" s="614"/>
      <c r="M272" s="614"/>
      <c r="N272" s="614"/>
      <c r="O272" s="614"/>
      <c r="P272" s="614"/>
      <c r="Q272" s="614"/>
      <c r="R272" s="614"/>
      <c r="S272" s="614"/>
      <c r="T272" s="614"/>
      <c r="U272" s="614"/>
    </row>
    <row r="273" spans="2:21" ht="15" hidden="1" customHeight="1" x14ac:dyDescent="0.2">
      <c r="B273" s="616"/>
      <c r="C273" s="155"/>
      <c r="D273" s="155"/>
      <c r="E273" s="155"/>
      <c r="F273" s="155"/>
      <c r="G273" s="155"/>
      <c r="H273" s="155"/>
      <c r="I273" s="155"/>
      <c r="J273" s="155"/>
      <c r="K273" s="155"/>
      <c r="L273" s="620" t="str">
        <f>IF(Commentaires!AL1="","","Date d'envoi du livret : ")</f>
        <v/>
      </c>
      <c r="M273" s="620"/>
      <c r="N273" s="620"/>
      <c r="O273" s="620"/>
      <c r="P273" s="620"/>
      <c r="Q273" s="617">
        <f>Commentaires!AL1</f>
        <v>0</v>
      </c>
      <c r="R273" s="617"/>
      <c r="S273" s="617"/>
      <c r="T273" s="617"/>
      <c r="U273" s="617"/>
    </row>
    <row r="274" spans="2:21" ht="14.1" customHeight="1" x14ac:dyDescent="0.2">
      <c r="B274" s="102"/>
      <c r="C274" s="105"/>
      <c r="D274" s="105"/>
      <c r="E274" s="105"/>
      <c r="F274" s="105"/>
      <c r="G274" s="105"/>
      <c r="H274" s="105"/>
      <c r="I274" s="105"/>
      <c r="J274" s="105"/>
      <c r="K274" s="105"/>
      <c r="L274" s="105"/>
      <c r="M274" s="105"/>
      <c r="N274" s="105"/>
      <c r="O274" s="105"/>
      <c r="P274" s="105"/>
      <c r="Q274" s="105"/>
      <c r="R274" s="105"/>
      <c r="S274" s="105"/>
      <c r="T274" s="105"/>
      <c r="U274" s="105"/>
    </row>
    <row r="275" spans="2:21" ht="15.75" customHeight="1" x14ac:dyDescent="0.2">
      <c r="B275" s="623" t="s">
        <v>149</v>
      </c>
      <c r="C275" s="623"/>
      <c r="D275" s="623"/>
      <c r="E275" s="623"/>
      <c r="F275" s="623"/>
      <c r="G275" s="623"/>
      <c r="H275" s="623"/>
      <c r="I275" s="623"/>
      <c r="J275" s="623"/>
      <c r="K275" s="623"/>
      <c r="L275" s="623"/>
      <c r="M275" s="623"/>
      <c r="N275" s="623"/>
      <c r="O275" s="623"/>
      <c r="P275" s="623"/>
      <c r="Q275" s="623"/>
      <c r="R275" s="623"/>
      <c r="S275" s="623"/>
      <c r="T275" s="623"/>
      <c r="U275" s="623"/>
    </row>
    <row r="276" spans="2:21" ht="14.1" customHeight="1" x14ac:dyDescent="0.2">
      <c r="B276" s="621" t="str">
        <f>CONCATENATE("Signature de ",S72,":")</f>
        <v>Signature de 0:</v>
      </c>
      <c r="C276" s="621"/>
      <c r="D276" s="621"/>
      <c r="E276" s="621"/>
      <c r="F276" s="621"/>
      <c r="G276" s="621"/>
      <c r="H276" s="621"/>
      <c r="I276" s="621"/>
      <c r="J276" s="621"/>
      <c r="K276" s="621"/>
      <c r="L276" s="622"/>
      <c r="M276" s="687" t="s">
        <v>150</v>
      </c>
      <c r="N276" s="621"/>
      <c r="O276" s="621"/>
      <c r="P276" s="621"/>
      <c r="Q276" s="621"/>
      <c r="R276" s="621"/>
      <c r="S276" s="621"/>
      <c r="T276" s="621"/>
      <c r="U276" s="621"/>
    </row>
    <row r="277" spans="2:21" ht="14.1" customHeight="1" x14ac:dyDescent="0.2">
      <c r="B277" s="621"/>
      <c r="C277" s="621"/>
      <c r="D277" s="621"/>
      <c r="E277" s="621"/>
      <c r="F277" s="621"/>
      <c r="G277" s="621"/>
      <c r="H277" s="621"/>
      <c r="I277" s="621"/>
      <c r="J277" s="621"/>
      <c r="K277" s="621"/>
      <c r="L277" s="622"/>
      <c r="M277" s="687"/>
      <c r="N277" s="621"/>
      <c r="O277" s="621"/>
      <c r="P277" s="621"/>
      <c r="Q277" s="621"/>
      <c r="R277" s="621"/>
      <c r="S277" s="621"/>
      <c r="T277" s="621"/>
      <c r="U277" s="621"/>
    </row>
    <row r="278" spans="2:21" ht="14.1" customHeight="1" x14ac:dyDescent="0.2">
      <c r="B278" s="621"/>
      <c r="C278" s="621"/>
      <c r="D278" s="621"/>
      <c r="E278" s="621"/>
      <c r="F278" s="621"/>
      <c r="G278" s="621"/>
      <c r="H278" s="621"/>
      <c r="I278" s="621"/>
      <c r="J278" s="621"/>
      <c r="K278" s="621"/>
      <c r="L278" s="622"/>
      <c r="M278" s="687"/>
      <c r="N278" s="621"/>
      <c r="O278" s="621"/>
      <c r="P278" s="621"/>
      <c r="Q278" s="621"/>
      <c r="R278" s="621"/>
      <c r="S278" s="621"/>
      <c r="T278" s="621"/>
      <c r="U278" s="621"/>
    </row>
    <row r="279" spans="2:21" ht="14.1" customHeight="1" x14ac:dyDescent="0.2">
      <c r="B279" s="621"/>
      <c r="C279" s="621"/>
      <c r="D279" s="621"/>
      <c r="E279" s="621"/>
      <c r="F279" s="621"/>
      <c r="G279" s="621"/>
      <c r="H279" s="621"/>
      <c r="I279" s="621"/>
      <c r="J279" s="621"/>
      <c r="K279" s="621"/>
      <c r="L279" s="622"/>
      <c r="M279" s="687"/>
      <c r="N279" s="621"/>
      <c r="O279" s="621"/>
      <c r="P279" s="621"/>
      <c r="Q279" s="621"/>
      <c r="R279" s="621"/>
      <c r="S279" s="621"/>
      <c r="T279" s="621"/>
      <c r="U279" s="621"/>
    </row>
    <row r="280" spans="2:21" ht="14.1" customHeight="1" x14ac:dyDescent="0.2">
      <c r="B280" s="621"/>
      <c r="C280" s="621"/>
      <c r="D280" s="621"/>
      <c r="E280" s="621"/>
      <c r="F280" s="621"/>
      <c r="G280" s="621"/>
      <c r="H280" s="621"/>
      <c r="I280" s="621"/>
      <c r="J280" s="621"/>
      <c r="K280" s="621"/>
      <c r="L280" s="622"/>
      <c r="M280" s="687"/>
      <c r="N280" s="621"/>
      <c r="O280" s="621"/>
      <c r="P280" s="621"/>
      <c r="Q280" s="621"/>
      <c r="R280" s="621"/>
      <c r="S280" s="621"/>
      <c r="T280" s="621"/>
      <c r="U280" s="621"/>
    </row>
    <row r="281" spans="2:21" ht="10.5" customHeight="1" x14ac:dyDescent="0.2">
      <c r="B281" s="14"/>
      <c r="C281" s="14"/>
      <c r="D281" s="14"/>
      <c r="E281" s="14"/>
    </row>
    <row r="282" spans="2:21" ht="15.75" customHeight="1" x14ac:dyDescent="0.2">
      <c r="B282" s="611" t="s">
        <v>211</v>
      </c>
      <c r="C282" s="611"/>
      <c r="D282" s="611"/>
      <c r="E282" s="611"/>
      <c r="F282" s="611"/>
      <c r="G282" s="611"/>
      <c r="H282" s="611"/>
      <c r="I282" s="611"/>
      <c r="J282" s="611"/>
      <c r="K282" s="611"/>
      <c r="L282" s="611"/>
      <c r="M282" s="611"/>
      <c r="N282" s="611"/>
      <c r="O282" s="611"/>
      <c r="P282" s="611"/>
      <c r="Q282" s="611"/>
      <c r="R282" s="611"/>
      <c r="S282" s="611"/>
      <c r="T282" s="611"/>
      <c r="U282" s="611"/>
    </row>
  </sheetData>
  <sheetProtection password="DC7F" sheet="1" objects="1" scenarios="1" selectLockedCells="1"/>
  <mergeCells count="95">
    <mergeCell ref="L231:P231"/>
    <mergeCell ref="L214:P214"/>
    <mergeCell ref="L216:P216"/>
    <mergeCell ref="L222:P222"/>
    <mergeCell ref="L223:P223"/>
    <mergeCell ref="L224:P224"/>
    <mergeCell ref="L220:P220"/>
    <mergeCell ref="C265:U265"/>
    <mergeCell ref="B256:U256"/>
    <mergeCell ref="B257:U260"/>
    <mergeCell ref="C216:K216"/>
    <mergeCell ref="AE243:AR243"/>
    <mergeCell ref="AE244:AR244"/>
    <mergeCell ref="AE245:AR245"/>
    <mergeCell ref="AE246:AR246"/>
    <mergeCell ref="B222:B224"/>
    <mergeCell ref="B220:B221"/>
    <mergeCell ref="B242:U242"/>
    <mergeCell ref="B243:J246"/>
    <mergeCell ref="B214:B216"/>
    <mergeCell ref="B240:J240"/>
    <mergeCell ref="P240:U240"/>
    <mergeCell ref="L221:P221"/>
    <mergeCell ref="AE247:AR247"/>
    <mergeCell ref="AE248:AR248"/>
    <mergeCell ref="C266:U266"/>
    <mergeCell ref="AE254:AR254"/>
    <mergeCell ref="AE249:AR249"/>
    <mergeCell ref="AE250:AR250"/>
    <mergeCell ref="AE251:AR251"/>
    <mergeCell ref="AE252:AR252"/>
    <mergeCell ref="AE253:AR253"/>
    <mergeCell ref="B247:J250"/>
    <mergeCell ref="B251:J254"/>
    <mergeCell ref="K249:U250"/>
    <mergeCell ref="B265:B267"/>
    <mergeCell ref="L267:P267"/>
    <mergeCell ref="Q267:U267"/>
    <mergeCell ref="K253:U254"/>
    <mergeCell ref="B276:L280"/>
    <mergeCell ref="M276:U280"/>
    <mergeCell ref="B282:U282"/>
    <mergeCell ref="K243:U244"/>
    <mergeCell ref="K245:U246"/>
    <mergeCell ref="K247:U248"/>
    <mergeCell ref="C269:U269"/>
    <mergeCell ref="L270:P270"/>
    <mergeCell ref="Q270:U270"/>
    <mergeCell ref="B272:B273"/>
    <mergeCell ref="C272:U272"/>
    <mergeCell ref="L273:P273"/>
    <mergeCell ref="Q273:U273"/>
    <mergeCell ref="B263:U263"/>
    <mergeCell ref="K251:U252"/>
    <mergeCell ref="B275:U275"/>
    <mergeCell ref="J150:U150"/>
    <mergeCell ref="S172:U172"/>
    <mergeCell ref="C175:T175"/>
    <mergeCell ref="C177:T177"/>
    <mergeCell ref="C179:T179"/>
    <mergeCell ref="B195:U196"/>
    <mergeCell ref="B206:B208"/>
    <mergeCell ref="L206:P206"/>
    <mergeCell ref="L207:P207"/>
    <mergeCell ref="L208:P208"/>
    <mergeCell ref="B198:Q198"/>
    <mergeCell ref="L211:P211"/>
    <mergeCell ref="R198:U198"/>
    <mergeCell ref="B200:B203"/>
    <mergeCell ref="B199:K199"/>
    <mergeCell ref="L217:P217"/>
    <mergeCell ref="L199:Q199"/>
    <mergeCell ref="L200:P200"/>
    <mergeCell ref="L201:P201"/>
    <mergeCell ref="L202:P202"/>
    <mergeCell ref="L203:P203"/>
    <mergeCell ref="L215:P215"/>
    <mergeCell ref="J142:U142"/>
    <mergeCell ref="J147:U148"/>
    <mergeCell ref="J107:T107"/>
    <mergeCell ref="J105:T105"/>
    <mergeCell ref="J92:U93"/>
    <mergeCell ref="J89:T89"/>
    <mergeCell ref="J90:T90"/>
    <mergeCell ref="B9:U9"/>
    <mergeCell ref="S117:U117"/>
    <mergeCell ref="J137:U138"/>
    <mergeCell ref="B11:U11"/>
    <mergeCell ref="B12:U12"/>
    <mergeCell ref="B14:U14"/>
    <mergeCell ref="C18:J18"/>
    <mergeCell ref="S24:U24"/>
    <mergeCell ref="J26:U28"/>
    <mergeCell ref="J61:U61"/>
    <mergeCell ref="S72:U72"/>
  </mergeCells>
  <conditionalFormatting sqref="B31:D35 B37:D47 B49:D52 B75:E75 B120:E134 B136:E138 B141:E143 B145:E148 B150:E152 B154:E158 B160:E164 B166:B169 B171:B172 C172:E172 B247 B54:D73 B77:E103 B105:E109 B282 E31:E73 D238 AD206:AD208 AD217 AD222 AD220 AD214:AD215 B111:E118 R214:U214 R229:U233 R217:U226">
    <cfRule type="expression" dxfId="1711" priority="889" stopIfTrue="1">
      <formula>B31=1</formula>
    </cfRule>
    <cfRule type="expression" dxfId="1710" priority="890" stopIfTrue="1">
      <formula>B31=3</formula>
    </cfRule>
    <cfRule type="expression" dxfId="1709" priority="891" stopIfTrue="1">
      <formula>B31=2</formula>
    </cfRule>
  </conditionalFormatting>
  <conditionalFormatting sqref="B170">
    <cfRule type="expression" dxfId="1708" priority="892" stopIfTrue="1">
      <formula>B170=1</formula>
    </cfRule>
    <cfRule type="expression" dxfId="1707" priority="893" stopIfTrue="1">
      <formula>B170=3</formula>
    </cfRule>
    <cfRule type="expression" dxfId="1706" priority="894" stopIfTrue="1">
      <formula>B170=2</formula>
    </cfRule>
  </conditionalFormatting>
  <conditionalFormatting sqref="B241:E241 B242">
    <cfRule type="expression" dxfId="1705" priority="886" stopIfTrue="1">
      <formula>B241=1</formula>
    </cfRule>
    <cfRule type="expression" dxfId="1704" priority="887" stopIfTrue="1">
      <formula>B241=3</formula>
    </cfRule>
    <cfRule type="expression" dxfId="1703" priority="888" stopIfTrue="1">
      <formula>B241=2</formula>
    </cfRule>
  </conditionalFormatting>
  <conditionalFormatting sqref="B200 S200:S213">
    <cfRule type="expression" dxfId="1702" priority="883" stopIfTrue="1">
      <formula>B200=1</formula>
    </cfRule>
    <cfRule type="expression" dxfId="1701" priority="884" stopIfTrue="1">
      <formula>B200=3</formula>
    </cfRule>
    <cfRule type="expression" dxfId="1700" priority="885" stopIfTrue="1">
      <formula>B200=2</formula>
    </cfRule>
  </conditionalFormatting>
  <conditionalFormatting sqref="C237:D237">
    <cfRule type="expression" dxfId="1699" priority="880" stopIfTrue="1">
      <formula>C237=1</formula>
    </cfRule>
    <cfRule type="expression" dxfId="1698" priority="881" stopIfTrue="1">
      <formula>C237=3</formula>
    </cfRule>
    <cfRule type="expression" dxfId="1697" priority="882" stopIfTrue="1">
      <formula>C237=2</formula>
    </cfRule>
  </conditionalFormatting>
  <conditionalFormatting sqref="B243">
    <cfRule type="expression" dxfId="1696" priority="868" stopIfTrue="1">
      <formula>B243=1</formula>
    </cfRule>
    <cfRule type="expression" dxfId="1695" priority="869" stopIfTrue="1">
      <formula>B243=3</formula>
    </cfRule>
    <cfRule type="expression" dxfId="1694" priority="870" stopIfTrue="1">
      <formula>B243=2</formula>
    </cfRule>
  </conditionalFormatting>
  <conditionalFormatting sqref="S206">
    <cfRule type="expression" dxfId="1693" priority="865" stopIfTrue="1">
      <formula>S206=1</formula>
    </cfRule>
    <cfRule type="expression" dxfId="1692" priority="866" stopIfTrue="1">
      <formula>S206=3</formula>
    </cfRule>
    <cfRule type="expression" dxfId="1691" priority="867" stopIfTrue="1">
      <formula>S206=2</formula>
    </cfRule>
  </conditionalFormatting>
  <conditionalFormatting sqref="T206:U206">
    <cfRule type="expression" dxfId="1690" priority="862" stopIfTrue="1">
      <formula>T206=1</formula>
    </cfRule>
    <cfRule type="expression" dxfId="1689" priority="863" stopIfTrue="1">
      <formula>T206=3</formula>
    </cfRule>
    <cfRule type="expression" dxfId="1688" priority="864" stopIfTrue="1">
      <formula>T206=2</formula>
    </cfRule>
  </conditionalFormatting>
  <conditionalFormatting sqref="S207:U207">
    <cfRule type="expression" dxfId="1687" priority="859" stopIfTrue="1">
      <formula>S207=1</formula>
    </cfRule>
    <cfRule type="expression" dxfId="1686" priority="860" stopIfTrue="1">
      <formula>S207=3</formula>
    </cfRule>
    <cfRule type="expression" dxfId="1685" priority="861" stopIfTrue="1">
      <formula>S207=2</formula>
    </cfRule>
  </conditionalFormatting>
  <conditionalFormatting sqref="S208:U213">
    <cfRule type="expression" dxfId="1684" priority="856" stopIfTrue="1">
      <formula>S208=1</formula>
    </cfRule>
    <cfRule type="expression" dxfId="1683" priority="857" stopIfTrue="1">
      <formula>S208=3</formula>
    </cfRule>
    <cfRule type="expression" dxfId="1682" priority="858" stopIfTrue="1">
      <formula>S208=2</formula>
    </cfRule>
  </conditionalFormatting>
  <conditionalFormatting sqref="S211">
    <cfRule type="expression" dxfId="1681" priority="853" stopIfTrue="1">
      <formula>S211=1</formula>
    </cfRule>
    <cfRule type="expression" dxfId="1680" priority="854" stopIfTrue="1">
      <formula>S211=3</formula>
    </cfRule>
    <cfRule type="expression" dxfId="1679" priority="855" stopIfTrue="1">
      <formula>S211=2</formula>
    </cfRule>
  </conditionalFormatting>
  <conditionalFormatting sqref="T211">
    <cfRule type="expression" dxfId="1678" priority="850" stopIfTrue="1">
      <formula>T211=1</formula>
    </cfRule>
    <cfRule type="expression" dxfId="1677" priority="851" stopIfTrue="1">
      <formula>T211=3</formula>
    </cfRule>
    <cfRule type="expression" dxfId="1676" priority="852" stopIfTrue="1">
      <formula>T211=2</formula>
    </cfRule>
  </conditionalFormatting>
  <conditionalFormatting sqref="U211">
    <cfRule type="expression" dxfId="1675" priority="847" stopIfTrue="1">
      <formula>U211=1</formula>
    </cfRule>
    <cfRule type="expression" dxfId="1674" priority="848" stopIfTrue="1">
      <formula>U211=3</formula>
    </cfRule>
    <cfRule type="expression" dxfId="1673" priority="849" stopIfTrue="1">
      <formula>U211=2</formula>
    </cfRule>
  </conditionalFormatting>
  <conditionalFormatting sqref="S217">
    <cfRule type="expression" dxfId="1672" priority="844" stopIfTrue="1">
      <formula>S217=1</formula>
    </cfRule>
    <cfRule type="expression" dxfId="1671" priority="845" stopIfTrue="1">
      <formula>S217=3</formula>
    </cfRule>
    <cfRule type="expression" dxfId="1670" priority="846" stopIfTrue="1">
      <formula>S217=2</formula>
    </cfRule>
  </conditionalFormatting>
  <conditionalFormatting sqref="T217:U217">
    <cfRule type="expression" dxfId="1669" priority="841" stopIfTrue="1">
      <formula>T217=1</formula>
    </cfRule>
    <cfRule type="expression" dxfId="1668" priority="842" stopIfTrue="1">
      <formula>T217=3</formula>
    </cfRule>
    <cfRule type="expression" dxfId="1667" priority="843" stopIfTrue="1">
      <formula>T217=2</formula>
    </cfRule>
  </conditionalFormatting>
  <conditionalFormatting sqref="T200:T213">
    <cfRule type="expression" dxfId="1666" priority="832" stopIfTrue="1">
      <formula>T200=1</formula>
    </cfRule>
    <cfRule type="expression" dxfId="1665" priority="833" stopIfTrue="1">
      <formula>T200=3</formula>
    </cfRule>
    <cfRule type="expression" dxfId="1664" priority="834" stopIfTrue="1">
      <formula>T200=2</formula>
    </cfRule>
  </conditionalFormatting>
  <conditionalFormatting sqref="B237">
    <cfRule type="expression" dxfId="1663" priority="838" stopIfTrue="1">
      <formula>B237=1</formula>
    </cfRule>
    <cfRule type="expression" dxfId="1662" priority="839" stopIfTrue="1">
      <formula>B237=3</formula>
    </cfRule>
    <cfRule type="expression" dxfId="1661" priority="840" stopIfTrue="1">
      <formula>B237=2</formula>
    </cfRule>
  </conditionalFormatting>
  <conditionalFormatting sqref="B261:E261">
    <cfRule type="expression" dxfId="1660" priority="835" stopIfTrue="1">
      <formula>B261=1</formula>
    </cfRule>
    <cfRule type="expression" dxfId="1659" priority="836" stopIfTrue="1">
      <formula>B261=3</formula>
    </cfRule>
    <cfRule type="expression" dxfId="1658" priority="837" stopIfTrue="1">
      <formula>B261=2</formula>
    </cfRule>
  </conditionalFormatting>
  <conditionalFormatting sqref="U200:U213">
    <cfRule type="expression" dxfId="1657" priority="829" stopIfTrue="1">
      <formula>U200=1</formula>
    </cfRule>
    <cfRule type="expression" dxfId="1656" priority="830" stopIfTrue="1">
      <formula>U200=3</formula>
    </cfRule>
    <cfRule type="expression" dxfId="1655" priority="831" stopIfTrue="1">
      <formula>U200=2</formula>
    </cfRule>
  </conditionalFormatting>
  <conditionalFormatting sqref="S201 S203 S205 S208:S213">
    <cfRule type="expression" dxfId="1654" priority="826" stopIfTrue="1">
      <formula>S201=1</formula>
    </cfRule>
    <cfRule type="expression" dxfId="1653" priority="827" stopIfTrue="1">
      <formula>S201=3</formula>
    </cfRule>
    <cfRule type="expression" dxfId="1652" priority="828" stopIfTrue="1">
      <formula>S201=2</formula>
    </cfRule>
  </conditionalFormatting>
  <conditionalFormatting sqref="T201 T203 T205 T208:T213">
    <cfRule type="expression" dxfId="1651" priority="823" stopIfTrue="1">
      <formula>T201=1</formula>
    </cfRule>
    <cfRule type="expression" dxfId="1650" priority="824" stopIfTrue="1">
      <formula>T201=3</formula>
    </cfRule>
    <cfRule type="expression" dxfId="1649" priority="825" stopIfTrue="1">
      <formula>T201=2</formula>
    </cfRule>
  </conditionalFormatting>
  <conditionalFormatting sqref="U203">
    <cfRule type="expression" dxfId="1648" priority="802" stopIfTrue="1">
      <formula>U203=1</formula>
    </cfRule>
    <cfRule type="expression" dxfId="1647" priority="803" stopIfTrue="1">
      <formula>U203=3</formula>
    </cfRule>
    <cfRule type="expression" dxfId="1646" priority="804" stopIfTrue="1">
      <formula>U203=2</formula>
    </cfRule>
  </conditionalFormatting>
  <conditionalFormatting sqref="U201 U203 U205 U208:U213">
    <cfRule type="expression" dxfId="1645" priority="820" stopIfTrue="1">
      <formula>U201=1</formula>
    </cfRule>
    <cfRule type="expression" dxfId="1644" priority="821" stopIfTrue="1">
      <formula>U201=3</formula>
    </cfRule>
    <cfRule type="expression" dxfId="1643" priority="822" stopIfTrue="1">
      <formula>U201=2</formula>
    </cfRule>
  </conditionalFormatting>
  <conditionalFormatting sqref="S202">
    <cfRule type="expression" dxfId="1642" priority="817" stopIfTrue="1">
      <formula>S202=1</formula>
    </cfRule>
    <cfRule type="expression" dxfId="1641" priority="818" stopIfTrue="1">
      <formula>S202=3</formula>
    </cfRule>
    <cfRule type="expression" dxfId="1640" priority="819" stopIfTrue="1">
      <formula>S202=2</formula>
    </cfRule>
  </conditionalFormatting>
  <conditionalFormatting sqref="T202">
    <cfRule type="expression" dxfId="1639" priority="814" stopIfTrue="1">
      <formula>T202=1</formula>
    </cfRule>
    <cfRule type="expression" dxfId="1638" priority="815" stopIfTrue="1">
      <formula>T202=3</formula>
    </cfRule>
    <cfRule type="expression" dxfId="1637" priority="816" stopIfTrue="1">
      <formula>T202=2</formula>
    </cfRule>
  </conditionalFormatting>
  <conditionalFormatting sqref="U202">
    <cfRule type="expression" dxfId="1636" priority="811" stopIfTrue="1">
      <formula>U202=1</formula>
    </cfRule>
    <cfRule type="expression" dxfId="1635" priority="812" stopIfTrue="1">
      <formula>U202=3</formula>
    </cfRule>
    <cfRule type="expression" dxfId="1634" priority="813" stopIfTrue="1">
      <formula>U202=2</formula>
    </cfRule>
  </conditionalFormatting>
  <conditionalFormatting sqref="S203">
    <cfRule type="expression" dxfId="1633" priority="808" stopIfTrue="1">
      <formula>S203=1</formula>
    </cfRule>
    <cfRule type="expression" dxfId="1632" priority="809" stopIfTrue="1">
      <formula>S203=3</formula>
    </cfRule>
    <cfRule type="expression" dxfId="1631" priority="810" stopIfTrue="1">
      <formula>S203=2</formula>
    </cfRule>
  </conditionalFormatting>
  <conditionalFormatting sqref="T203">
    <cfRule type="expression" dxfId="1630" priority="805" stopIfTrue="1">
      <formula>T203=1</formula>
    </cfRule>
    <cfRule type="expression" dxfId="1629" priority="806" stopIfTrue="1">
      <formula>T203=3</formula>
    </cfRule>
    <cfRule type="expression" dxfId="1628" priority="807" stopIfTrue="1">
      <formula>T203=2</formula>
    </cfRule>
  </conditionalFormatting>
  <conditionalFormatting sqref="U224 U230">
    <cfRule type="expression" dxfId="1627" priority="781" stopIfTrue="1">
      <formula>U224=1</formula>
    </cfRule>
    <cfRule type="expression" dxfId="1626" priority="782" stopIfTrue="1">
      <formula>U224=3</formula>
    </cfRule>
    <cfRule type="expression" dxfId="1625" priority="783" stopIfTrue="1">
      <formula>U224=2</formula>
    </cfRule>
  </conditionalFormatting>
  <conditionalFormatting sqref="U221">
    <cfRule type="expression" dxfId="1624" priority="769" stopIfTrue="1">
      <formula>U221=1</formula>
    </cfRule>
    <cfRule type="expression" dxfId="1623" priority="770" stopIfTrue="1">
      <formula>U221=3</formula>
    </cfRule>
    <cfRule type="expression" dxfId="1622" priority="771" stopIfTrue="1">
      <formula>U221=2</formula>
    </cfRule>
  </conditionalFormatting>
  <conditionalFormatting sqref="S223 S229">
    <cfRule type="expression" dxfId="1621" priority="796" stopIfTrue="1">
      <formula>S223=1</formula>
    </cfRule>
    <cfRule type="expression" dxfId="1620" priority="797" stopIfTrue="1">
      <formula>S223=3</formula>
    </cfRule>
    <cfRule type="expression" dxfId="1619" priority="798" stopIfTrue="1">
      <formula>S223=2</formula>
    </cfRule>
  </conditionalFormatting>
  <conditionalFormatting sqref="T223 T229">
    <cfRule type="expression" dxfId="1618" priority="793" stopIfTrue="1">
      <formula>T223=1</formula>
    </cfRule>
    <cfRule type="expression" dxfId="1617" priority="794" stopIfTrue="1">
      <formula>T223=3</formula>
    </cfRule>
    <cfRule type="expression" dxfId="1616" priority="795" stopIfTrue="1">
      <formula>T223=2</formula>
    </cfRule>
  </conditionalFormatting>
  <conditionalFormatting sqref="U223 U229">
    <cfRule type="expression" dxfId="1615" priority="790" stopIfTrue="1">
      <formula>U223=1</formula>
    </cfRule>
    <cfRule type="expression" dxfId="1614" priority="791" stopIfTrue="1">
      <formula>U223=3</formula>
    </cfRule>
    <cfRule type="expression" dxfId="1613" priority="792" stopIfTrue="1">
      <formula>U223=2</formula>
    </cfRule>
  </conditionalFormatting>
  <conditionalFormatting sqref="S224 S230">
    <cfRule type="expression" dxfId="1612" priority="787" stopIfTrue="1">
      <formula>S224=1</formula>
    </cfRule>
    <cfRule type="expression" dxfId="1611" priority="788" stopIfTrue="1">
      <formula>S224=3</formula>
    </cfRule>
    <cfRule type="expression" dxfId="1610" priority="789" stopIfTrue="1">
      <formula>S224=2</formula>
    </cfRule>
  </conditionalFormatting>
  <conditionalFormatting sqref="T224 T230">
    <cfRule type="expression" dxfId="1609" priority="784" stopIfTrue="1">
      <formula>T224=1</formula>
    </cfRule>
    <cfRule type="expression" dxfId="1608" priority="785" stopIfTrue="1">
      <formula>T224=3</formula>
    </cfRule>
    <cfRule type="expression" dxfId="1607" priority="786" stopIfTrue="1">
      <formula>T224=2</formula>
    </cfRule>
  </conditionalFormatting>
  <conditionalFormatting sqref="S220:U220 S233:U233">
    <cfRule type="expression" dxfId="1606" priority="778" stopIfTrue="1">
      <formula>S220=1</formula>
    </cfRule>
    <cfRule type="expression" dxfId="1605" priority="779" stopIfTrue="1">
      <formula>S220=3</formula>
    </cfRule>
    <cfRule type="expression" dxfId="1604" priority="780" stopIfTrue="1">
      <formula>S220=2</formula>
    </cfRule>
  </conditionalFormatting>
  <conditionalFormatting sqref="S221">
    <cfRule type="expression" dxfId="1603" priority="775" stopIfTrue="1">
      <formula>S221=1</formula>
    </cfRule>
    <cfRule type="expression" dxfId="1602" priority="776" stopIfTrue="1">
      <formula>S221=3</formula>
    </cfRule>
    <cfRule type="expression" dxfId="1601" priority="777" stopIfTrue="1">
      <formula>S221=2</formula>
    </cfRule>
  </conditionalFormatting>
  <conditionalFormatting sqref="T221">
    <cfRule type="expression" dxfId="1600" priority="772" stopIfTrue="1">
      <formula>T221=1</formula>
    </cfRule>
    <cfRule type="expression" dxfId="1599" priority="773" stopIfTrue="1">
      <formula>T221=3</formula>
    </cfRule>
    <cfRule type="expression" dxfId="1598" priority="774" stopIfTrue="1">
      <formula>T221=2</formula>
    </cfRule>
  </conditionalFormatting>
  <conditionalFormatting sqref="S231">
    <cfRule type="expression" dxfId="1597" priority="766" stopIfTrue="1">
      <formula>S231=1</formula>
    </cfRule>
    <cfRule type="expression" dxfId="1596" priority="767" stopIfTrue="1">
      <formula>S231=3</formula>
    </cfRule>
    <cfRule type="expression" dxfId="1595" priority="768" stopIfTrue="1">
      <formula>S231=2</formula>
    </cfRule>
  </conditionalFormatting>
  <conditionalFormatting sqref="T231">
    <cfRule type="expression" dxfId="1594" priority="763" stopIfTrue="1">
      <formula>T231=1</formula>
    </cfRule>
    <cfRule type="expression" dxfId="1593" priority="764" stopIfTrue="1">
      <formula>T231=3</formula>
    </cfRule>
    <cfRule type="expression" dxfId="1592" priority="765" stopIfTrue="1">
      <formula>T231=2</formula>
    </cfRule>
  </conditionalFormatting>
  <conditionalFormatting sqref="U231">
    <cfRule type="expression" dxfId="1591" priority="760" stopIfTrue="1">
      <formula>U231=1</formula>
    </cfRule>
    <cfRule type="expression" dxfId="1590" priority="761" stopIfTrue="1">
      <formula>U231=3</formula>
    </cfRule>
    <cfRule type="expression" dxfId="1589" priority="762" stopIfTrue="1">
      <formula>U231=2</formula>
    </cfRule>
  </conditionalFormatting>
  <conditionalFormatting sqref="S214:U214">
    <cfRule type="expression" dxfId="1588" priority="757" stopIfTrue="1">
      <formula>S214=1</formula>
    </cfRule>
    <cfRule type="expression" dxfId="1587" priority="758" stopIfTrue="1">
      <formula>S214=3</formula>
    </cfRule>
    <cfRule type="expression" dxfId="1586" priority="759" stopIfTrue="1">
      <formula>S214=2</formula>
    </cfRule>
  </conditionalFormatting>
  <conditionalFormatting sqref="AD202">
    <cfRule type="expression" dxfId="1585" priority="680" stopIfTrue="1">
      <formula>AD202=1</formula>
    </cfRule>
    <cfRule type="expression" dxfId="1584" priority="681" stopIfTrue="1">
      <formula>AD202=3</formula>
    </cfRule>
    <cfRule type="expression" dxfId="1583" priority="682" stopIfTrue="1">
      <formula>AD202=2</formula>
    </cfRule>
  </conditionalFormatting>
  <conditionalFormatting sqref="S200:U213 R214:U214 X229:Z233 X214:Z226 R229:U233 R217:U226 AD229:AD233 AD200:AD226">
    <cfRule type="cellIs" dxfId="1582" priority="737" operator="equal">
      <formula>1</formula>
    </cfRule>
    <cfRule type="cellIs" dxfId="1581" priority="738" operator="equal">
      <formula>1</formula>
    </cfRule>
    <cfRule type="cellIs" dxfId="1580" priority="739" operator="equal">
      <formula>1</formula>
    </cfRule>
    <cfRule type="cellIs" dxfId="1579" priority="744" stopIfTrue="1" operator="equal">
      <formula>4</formula>
    </cfRule>
    <cfRule type="cellIs" dxfId="1578" priority="745" stopIfTrue="1" operator="equal">
      <formula>4</formula>
    </cfRule>
    <cfRule type="cellIs" dxfId="1577" priority="746" stopIfTrue="1" operator="equal">
      <formula>4</formula>
    </cfRule>
    <cfRule type="cellIs" dxfId="1576" priority="747" stopIfTrue="1" operator="equal">
      <formula>4</formula>
    </cfRule>
  </conditionalFormatting>
  <conditionalFormatting sqref="B251">
    <cfRule type="expression" dxfId="1575" priority="734" stopIfTrue="1">
      <formula>B251=1</formula>
    </cfRule>
    <cfRule type="expression" dxfId="1574" priority="735" stopIfTrue="1">
      <formula>B251=3</formula>
    </cfRule>
    <cfRule type="expression" dxfId="1573" priority="736" stopIfTrue="1">
      <formula>B251=2</formula>
    </cfRule>
  </conditionalFormatting>
  <conditionalFormatting sqref="AD211">
    <cfRule type="expression" dxfId="1572" priority="710" stopIfTrue="1">
      <formula>AD211=1</formula>
    </cfRule>
    <cfRule type="expression" dxfId="1571" priority="711" stopIfTrue="1">
      <formula>AD211=3</formula>
    </cfRule>
    <cfRule type="expression" dxfId="1570" priority="712" stopIfTrue="1">
      <formula>AD211=2</formula>
    </cfRule>
  </conditionalFormatting>
  <conditionalFormatting sqref="AD200">
    <cfRule type="expression" dxfId="1569" priority="698" stopIfTrue="1">
      <formula>AD200=1</formula>
    </cfRule>
    <cfRule type="expression" dxfId="1568" priority="699" stopIfTrue="1">
      <formula>AD200=3</formula>
    </cfRule>
    <cfRule type="expression" dxfId="1567" priority="700" stopIfTrue="1">
      <formula>AD200=2</formula>
    </cfRule>
  </conditionalFormatting>
  <conditionalFormatting sqref="AD203">
    <cfRule type="expression" dxfId="1566" priority="671" stopIfTrue="1">
      <formula>AD203=1</formula>
    </cfRule>
    <cfRule type="expression" dxfId="1565" priority="672" stopIfTrue="1">
      <formula>AD203=3</formula>
    </cfRule>
    <cfRule type="expression" dxfId="1564" priority="673" stopIfTrue="1">
      <formula>AD203=2</formula>
    </cfRule>
  </conditionalFormatting>
  <conditionalFormatting sqref="AD201">
    <cfRule type="expression" dxfId="1563" priority="689" stopIfTrue="1">
      <formula>AD201=1</formula>
    </cfRule>
    <cfRule type="expression" dxfId="1562" priority="690" stopIfTrue="1">
      <formula>AD201=3</formula>
    </cfRule>
    <cfRule type="expression" dxfId="1561" priority="691" stopIfTrue="1">
      <formula>AD201=2</formula>
    </cfRule>
  </conditionalFormatting>
  <conditionalFormatting sqref="AD224">
    <cfRule type="expression" dxfId="1560" priority="650" stopIfTrue="1">
      <formula>AD224=1</formula>
    </cfRule>
    <cfRule type="expression" dxfId="1559" priority="651" stopIfTrue="1">
      <formula>AD224=3</formula>
    </cfRule>
    <cfRule type="expression" dxfId="1558" priority="652" stopIfTrue="1">
      <formula>AD224=2</formula>
    </cfRule>
  </conditionalFormatting>
  <conditionalFormatting sqref="AD221">
    <cfRule type="expression" dxfId="1557" priority="638" stopIfTrue="1">
      <formula>AD221=1</formula>
    </cfRule>
    <cfRule type="expression" dxfId="1556" priority="639" stopIfTrue="1">
      <formula>AD221=3</formula>
    </cfRule>
    <cfRule type="expression" dxfId="1555" priority="640" stopIfTrue="1">
      <formula>AD221=2</formula>
    </cfRule>
  </conditionalFormatting>
  <conditionalFormatting sqref="AD216">
    <cfRule type="expression" dxfId="1554" priority="617" stopIfTrue="1">
      <formula>AD216=1</formula>
    </cfRule>
    <cfRule type="expression" dxfId="1553" priority="618" stopIfTrue="1">
      <formula>AD216=3</formula>
    </cfRule>
    <cfRule type="expression" dxfId="1552" priority="619" stopIfTrue="1">
      <formula>AD216=2</formula>
    </cfRule>
  </conditionalFormatting>
  <conditionalFormatting sqref="AD223">
    <cfRule type="expression" dxfId="1551" priority="659" stopIfTrue="1">
      <formula>AD223=1</formula>
    </cfRule>
    <cfRule type="expression" dxfId="1550" priority="660" stopIfTrue="1">
      <formula>AD223=3</formula>
    </cfRule>
    <cfRule type="expression" dxfId="1549" priority="661" stopIfTrue="1">
      <formula>AD223=2</formula>
    </cfRule>
  </conditionalFormatting>
  <conditionalFormatting sqref="AD231">
    <cfRule type="expression" dxfId="1548" priority="629" stopIfTrue="1">
      <formula>AD231=1</formula>
    </cfRule>
    <cfRule type="expression" dxfId="1547" priority="630" stopIfTrue="1">
      <formula>AD231=3</formula>
    </cfRule>
    <cfRule type="expression" dxfId="1546" priority="631" stopIfTrue="1">
      <formula>AD231=2</formula>
    </cfRule>
  </conditionalFormatting>
  <conditionalFormatting sqref="R211">
    <cfRule type="expression" dxfId="1545" priority="483" stopIfTrue="1">
      <formula>R211=1</formula>
    </cfRule>
    <cfRule type="expression" dxfId="1544" priority="484" stopIfTrue="1">
      <formula>R211=3</formula>
    </cfRule>
    <cfRule type="expression" dxfId="1543" priority="485" stopIfTrue="1">
      <formula>R211=2</formula>
    </cfRule>
  </conditionalFormatting>
  <conditionalFormatting sqref="R217">
    <cfRule type="expression" dxfId="1542" priority="480" stopIfTrue="1">
      <formula>R217=1</formula>
    </cfRule>
    <cfRule type="expression" dxfId="1541" priority="481" stopIfTrue="1">
      <formula>R217=3</formula>
    </cfRule>
    <cfRule type="expression" dxfId="1540" priority="482" stopIfTrue="1">
      <formula>R217=2</formula>
    </cfRule>
  </conditionalFormatting>
  <conditionalFormatting sqref="R200:R213">
    <cfRule type="expression" dxfId="1539" priority="477" stopIfTrue="1">
      <formula>R200=1</formula>
    </cfRule>
    <cfRule type="expression" dxfId="1538" priority="478" stopIfTrue="1">
      <formula>R200=3</formula>
    </cfRule>
    <cfRule type="expression" dxfId="1537" priority="479" stopIfTrue="1">
      <formula>R200=2</formula>
    </cfRule>
  </conditionalFormatting>
  <conditionalFormatting sqref="R201 R203 R205 R208:R213">
    <cfRule type="expression" dxfId="1536" priority="474" stopIfTrue="1">
      <formula>R201=1</formula>
    </cfRule>
    <cfRule type="expression" dxfId="1535" priority="475" stopIfTrue="1">
      <formula>R201=3</formula>
    </cfRule>
    <cfRule type="expression" dxfId="1534" priority="476" stopIfTrue="1">
      <formula>R201=2</formula>
    </cfRule>
  </conditionalFormatting>
  <conditionalFormatting sqref="R202">
    <cfRule type="expression" dxfId="1533" priority="471" stopIfTrue="1">
      <formula>R202=1</formula>
    </cfRule>
    <cfRule type="expression" dxfId="1532" priority="472" stopIfTrue="1">
      <formula>R202=3</formula>
    </cfRule>
    <cfRule type="expression" dxfId="1531" priority="473" stopIfTrue="1">
      <formula>R202=2</formula>
    </cfRule>
  </conditionalFormatting>
  <conditionalFormatting sqref="R203">
    <cfRule type="expression" dxfId="1530" priority="468" stopIfTrue="1">
      <formula>R203=1</formula>
    </cfRule>
    <cfRule type="expression" dxfId="1529" priority="469" stopIfTrue="1">
      <formula>R203=3</formula>
    </cfRule>
    <cfRule type="expression" dxfId="1528" priority="470" stopIfTrue="1">
      <formula>R203=2</formula>
    </cfRule>
  </conditionalFormatting>
  <conditionalFormatting sqref="R223 R229">
    <cfRule type="expression" dxfId="1527" priority="462" stopIfTrue="1">
      <formula>R223=1</formula>
    </cfRule>
    <cfRule type="expression" dxfId="1526" priority="463" stopIfTrue="1">
      <formula>R223=3</formula>
    </cfRule>
    <cfRule type="expression" dxfId="1525" priority="464" stopIfTrue="1">
      <formula>R223=2</formula>
    </cfRule>
  </conditionalFormatting>
  <conditionalFormatting sqref="R224 R230">
    <cfRule type="expression" dxfId="1524" priority="459" stopIfTrue="1">
      <formula>R224=1</formula>
    </cfRule>
    <cfRule type="expression" dxfId="1523" priority="460" stopIfTrue="1">
      <formula>R224=3</formula>
    </cfRule>
    <cfRule type="expression" dxfId="1522" priority="461" stopIfTrue="1">
      <formula>R224=2</formula>
    </cfRule>
  </conditionalFormatting>
  <conditionalFormatting sqref="R220 R233">
    <cfRule type="expression" dxfId="1521" priority="456" stopIfTrue="1">
      <formula>R220=1</formula>
    </cfRule>
    <cfRule type="expression" dxfId="1520" priority="457" stopIfTrue="1">
      <formula>R220=3</formula>
    </cfRule>
    <cfRule type="expression" dxfId="1519" priority="458" stopIfTrue="1">
      <formula>R220=2</formula>
    </cfRule>
  </conditionalFormatting>
  <conditionalFormatting sqref="R221">
    <cfRule type="expression" dxfId="1518" priority="453" stopIfTrue="1">
      <formula>R221=1</formula>
    </cfRule>
    <cfRule type="expression" dxfId="1517" priority="454" stopIfTrue="1">
      <formula>R221=3</formula>
    </cfRule>
    <cfRule type="expression" dxfId="1516" priority="455" stopIfTrue="1">
      <formula>R221=2</formula>
    </cfRule>
  </conditionalFormatting>
  <conditionalFormatting sqref="R231">
    <cfRule type="expression" dxfId="1515" priority="450" stopIfTrue="1">
      <formula>R231=1</formula>
    </cfRule>
    <cfRule type="expression" dxfId="1514" priority="451" stopIfTrue="1">
      <formula>R231=3</formula>
    </cfRule>
    <cfRule type="expression" dxfId="1513" priority="452" stopIfTrue="1">
      <formula>R231=2</formula>
    </cfRule>
  </conditionalFormatting>
  <conditionalFormatting sqref="R214">
    <cfRule type="expression" dxfId="1512" priority="447" stopIfTrue="1">
      <formula>R214=1</formula>
    </cfRule>
    <cfRule type="expression" dxfId="1511" priority="448" stopIfTrue="1">
      <formula>R214=3</formula>
    </cfRule>
    <cfRule type="expression" dxfId="1510" priority="449" stopIfTrue="1">
      <formula>R214=2</formula>
    </cfRule>
  </conditionalFormatting>
  <conditionalFormatting sqref="S231:U231">
    <cfRule type="expression" dxfId="1509" priority="549" stopIfTrue="1">
      <formula>S231=1</formula>
    </cfRule>
    <cfRule type="expression" dxfId="1508" priority="550" stopIfTrue="1">
      <formula>S231=3</formula>
    </cfRule>
    <cfRule type="expression" dxfId="1507" priority="551" stopIfTrue="1">
      <formula>S231=2</formula>
    </cfRule>
  </conditionalFormatting>
  <conditionalFormatting sqref="U225 U231">
    <cfRule type="expression" dxfId="1506" priority="519" stopIfTrue="1">
      <formula>U225=1</formula>
    </cfRule>
    <cfRule type="expression" dxfId="1505" priority="520" stopIfTrue="1">
      <formula>U225=3</formula>
    </cfRule>
    <cfRule type="expression" dxfId="1504" priority="521" stopIfTrue="1">
      <formula>U225=2</formula>
    </cfRule>
  </conditionalFormatting>
  <conditionalFormatting sqref="U229">
    <cfRule type="expression" dxfId="1503" priority="507" stopIfTrue="1">
      <formula>U229=1</formula>
    </cfRule>
    <cfRule type="expression" dxfId="1502" priority="508" stopIfTrue="1">
      <formula>U229=3</formula>
    </cfRule>
    <cfRule type="expression" dxfId="1501" priority="509" stopIfTrue="1">
      <formula>U229=2</formula>
    </cfRule>
  </conditionalFormatting>
  <conditionalFormatting sqref="S224 S230">
    <cfRule type="expression" dxfId="1500" priority="534" stopIfTrue="1">
      <formula>S224=1</formula>
    </cfRule>
    <cfRule type="expression" dxfId="1499" priority="535" stopIfTrue="1">
      <formula>S224=3</formula>
    </cfRule>
    <cfRule type="expression" dxfId="1498" priority="536" stopIfTrue="1">
      <formula>S224=2</formula>
    </cfRule>
  </conditionalFormatting>
  <conditionalFormatting sqref="T224 T230">
    <cfRule type="expression" dxfId="1497" priority="531" stopIfTrue="1">
      <formula>T224=1</formula>
    </cfRule>
    <cfRule type="expression" dxfId="1496" priority="532" stopIfTrue="1">
      <formula>T224=3</formula>
    </cfRule>
    <cfRule type="expression" dxfId="1495" priority="533" stopIfTrue="1">
      <formula>T224=2</formula>
    </cfRule>
  </conditionalFormatting>
  <conditionalFormatting sqref="U224 U230">
    <cfRule type="expression" dxfId="1494" priority="528" stopIfTrue="1">
      <formula>U224=1</formula>
    </cfRule>
    <cfRule type="expression" dxfId="1493" priority="529" stopIfTrue="1">
      <formula>U224=3</formula>
    </cfRule>
    <cfRule type="expression" dxfId="1492" priority="530" stopIfTrue="1">
      <formula>U224=2</formula>
    </cfRule>
  </conditionalFormatting>
  <conditionalFormatting sqref="S225 S231">
    <cfRule type="expression" dxfId="1491" priority="525" stopIfTrue="1">
      <formula>S225=1</formula>
    </cfRule>
    <cfRule type="expression" dxfId="1490" priority="526" stopIfTrue="1">
      <formula>S225=3</formula>
    </cfRule>
    <cfRule type="expression" dxfId="1489" priority="527" stopIfTrue="1">
      <formula>S225=2</formula>
    </cfRule>
  </conditionalFormatting>
  <conditionalFormatting sqref="T225 T231">
    <cfRule type="expression" dxfId="1488" priority="522" stopIfTrue="1">
      <formula>T225=1</formula>
    </cfRule>
    <cfRule type="expression" dxfId="1487" priority="523" stopIfTrue="1">
      <formula>T225=3</formula>
    </cfRule>
    <cfRule type="expression" dxfId="1486" priority="524" stopIfTrue="1">
      <formula>T225=2</formula>
    </cfRule>
  </conditionalFormatting>
  <conditionalFormatting sqref="S221:U221 S214:U214">
    <cfRule type="expression" dxfId="1485" priority="516" stopIfTrue="1">
      <formula>S214=1</formula>
    </cfRule>
    <cfRule type="expression" dxfId="1484" priority="517" stopIfTrue="1">
      <formula>S214=3</formula>
    </cfRule>
    <cfRule type="expression" dxfId="1483" priority="518" stopIfTrue="1">
      <formula>S214=2</formula>
    </cfRule>
  </conditionalFormatting>
  <conditionalFormatting sqref="S229">
    <cfRule type="expression" dxfId="1482" priority="513" stopIfTrue="1">
      <formula>S229=1</formula>
    </cfRule>
    <cfRule type="expression" dxfId="1481" priority="514" stopIfTrue="1">
      <formula>S229=3</formula>
    </cfRule>
    <cfRule type="expression" dxfId="1480" priority="515" stopIfTrue="1">
      <formula>S229=2</formula>
    </cfRule>
  </conditionalFormatting>
  <conditionalFormatting sqref="T229">
    <cfRule type="expression" dxfId="1479" priority="510" stopIfTrue="1">
      <formula>T229=1</formula>
    </cfRule>
    <cfRule type="expression" dxfId="1478" priority="511" stopIfTrue="1">
      <formula>T229=3</formula>
    </cfRule>
    <cfRule type="expression" dxfId="1477" priority="512" stopIfTrue="1">
      <formula>T229=2</formula>
    </cfRule>
  </conditionalFormatting>
  <conditionalFormatting sqref="S232">
    <cfRule type="expression" dxfId="1476" priority="504" stopIfTrue="1">
      <formula>S232=1</formula>
    </cfRule>
    <cfRule type="expression" dxfId="1475" priority="505" stopIfTrue="1">
      <formula>S232=3</formula>
    </cfRule>
    <cfRule type="expression" dxfId="1474" priority="506" stopIfTrue="1">
      <formula>S232=2</formula>
    </cfRule>
  </conditionalFormatting>
  <conditionalFormatting sqref="T232">
    <cfRule type="expression" dxfId="1473" priority="501" stopIfTrue="1">
      <formula>T232=1</formula>
    </cfRule>
    <cfRule type="expression" dxfId="1472" priority="502" stopIfTrue="1">
      <formula>T232=3</formula>
    </cfRule>
    <cfRule type="expression" dxfId="1471" priority="503" stopIfTrue="1">
      <formula>T232=2</formula>
    </cfRule>
  </conditionalFormatting>
  <conditionalFormatting sqref="U232">
    <cfRule type="expression" dxfId="1470" priority="498" stopIfTrue="1">
      <formula>U232=1</formula>
    </cfRule>
    <cfRule type="expression" dxfId="1469" priority="499" stopIfTrue="1">
      <formula>U232=3</formula>
    </cfRule>
    <cfRule type="expression" dxfId="1468" priority="500" stopIfTrue="1">
      <formula>U232=2</formula>
    </cfRule>
  </conditionalFormatting>
  <conditionalFormatting sqref="S232:U232">
    <cfRule type="expression" dxfId="1467" priority="495" stopIfTrue="1">
      <formula>S232=1</formula>
    </cfRule>
    <cfRule type="expression" dxfId="1466" priority="496" stopIfTrue="1">
      <formula>S232=3</formula>
    </cfRule>
    <cfRule type="expression" dxfId="1465" priority="497" stopIfTrue="1">
      <formula>S232=2</formula>
    </cfRule>
  </conditionalFormatting>
  <conditionalFormatting sqref="R206">
    <cfRule type="expression" dxfId="1464" priority="492" stopIfTrue="1">
      <formula>R206=1</formula>
    </cfRule>
    <cfRule type="expression" dxfId="1463" priority="493" stopIfTrue="1">
      <formula>R206=3</formula>
    </cfRule>
    <cfRule type="expression" dxfId="1462" priority="494" stopIfTrue="1">
      <formula>R206=2</formula>
    </cfRule>
  </conditionalFormatting>
  <conditionalFormatting sqref="R207">
    <cfRule type="expression" dxfId="1461" priority="489" stopIfTrue="1">
      <formula>R207=1</formula>
    </cfRule>
    <cfRule type="expression" dxfId="1460" priority="490" stopIfTrue="1">
      <formula>R207=3</formula>
    </cfRule>
    <cfRule type="expression" dxfId="1459" priority="491" stopIfTrue="1">
      <formula>R207=2</formula>
    </cfRule>
  </conditionalFormatting>
  <conditionalFormatting sqref="R208:R213">
    <cfRule type="expression" dxfId="1458" priority="486" stopIfTrue="1">
      <formula>R208=1</formula>
    </cfRule>
    <cfRule type="expression" dxfId="1457" priority="487" stopIfTrue="1">
      <formula>R208=3</formula>
    </cfRule>
    <cfRule type="expression" dxfId="1456" priority="488" stopIfTrue="1">
      <formula>R208=2</formula>
    </cfRule>
  </conditionalFormatting>
  <conditionalFormatting sqref="R200:R213">
    <cfRule type="cellIs" dxfId="1455" priority="437" operator="equal">
      <formula>1</formula>
    </cfRule>
    <cfRule type="cellIs" dxfId="1454" priority="438" operator="equal">
      <formula>1</formula>
    </cfRule>
    <cfRule type="cellIs" dxfId="1453" priority="439" operator="equal">
      <formula>1</formula>
    </cfRule>
    <cfRule type="cellIs" dxfId="1452" priority="440" stopIfTrue="1" operator="equal">
      <formula>4</formula>
    </cfRule>
    <cfRule type="cellIs" dxfId="1451" priority="441" stopIfTrue="1" operator="equal">
      <formula>4</formula>
    </cfRule>
    <cfRule type="cellIs" dxfId="1450" priority="442" stopIfTrue="1" operator="equal">
      <formula>4</formula>
    </cfRule>
    <cfRule type="cellIs" dxfId="1449" priority="443" stopIfTrue="1" operator="equal">
      <formula>4</formula>
    </cfRule>
  </conditionalFormatting>
  <conditionalFormatting sqref="R231">
    <cfRule type="expression" dxfId="1448" priority="434" stopIfTrue="1">
      <formula>R231=1</formula>
    </cfRule>
    <cfRule type="expression" dxfId="1447" priority="435" stopIfTrue="1">
      <formula>R231=3</formula>
    </cfRule>
    <cfRule type="expression" dxfId="1446" priority="436" stopIfTrue="1">
      <formula>R231=2</formula>
    </cfRule>
  </conditionalFormatting>
  <conditionalFormatting sqref="R224 R230">
    <cfRule type="expression" dxfId="1445" priority="425" stopIfTrue="1">
      <formula>R224=1</formula>
    </cfRule>
    <cfRule type="expression" dxfId="1444" priority="426" stopIfTrue="1">
      <formula>R224=3</formula>
    </cfRule>
    <cfRule type="expression" dxfId="1443" priority="427" stopIfTrue="1">
      <formula>R224=2</formula>
    </cfRule>
  </conditionalFormatting>
  <conditionalFormatting sqref="R225 R231">
    <cfRule type="expression" dxfId="1442" priority="422" stopIfTrue="1">
      <formula>R225=1</formula>
    </cfRule>
    <cfRule type="expression" dxfId="1441" priority="423" stopIfTrue="1">
      <formula>R225=3</formula>
    </cfRule>
    <cfRule type="expression" dxfId="1440" priority="424" stopIfTrue="1">
      <formula>R225=2</formula>
    </cfRule>
  </conditionalFormatting>
  <conditionalFormatting sqref="R221 R214">
    <cfRule type="expression" dxfId="1439" priority="419" stopIfTrue="1">
      <formula>R214=1</formula>
    </cfRule>
    <cfRule type="expression" dxfId="1438" priority="420" stopIfTrue="1">
      <formula>R214=3</formula>
    </cfRule>
    <cfRule type="expression" dxfId="1437" priority="421" stopIfTrue="1">
      <formula>R214=2</formula>
    </cfRule>
  </conditionalFormatting>
  <conditionalFormatting sqref="R229">
    <cfRule type="expression" dxfId="1436" priority="416" stopIfTrue="1">
      <formula>R229=1</formula>
    </cfRule>
    <cfRule type="expression" dxfId="1435" priority="417" stopIfTrue="1">
      <formula>R229=3</formula>
    </cfRule>
    <cfRule type="expression" dxfId="1434" priority="418" stopIfTrue="1">
      <formula>R229=2</formula>
    </cfRule>
  </conditionalFormatting>
  <conditionalFormatting sqref="R232">
    <cfRule type="expression" dxfId="1433" priority="413" stopIfTrue="1">
      <formula>R232=1</formula>
    </cfRule>
    <cfRule type="expression" dxfId="1432" priority="414" stopIfTrue="1">
      <formula>R232=3</formula>
    </cfRule>
    <cfRule type="expression" dxfId="1431" priority="415" stopIfTrue="1">
      <formula>R232=2</formula>
    </cfRule>
  </conditionalFormatting>
  <conditionalFormatting sqref="R232">
    <cfRule type="expression" dxfId="1430" priority="410" stopIfTrue="1">
      <formula>R232=1</formula>
    </cfRule>
    <cfRule type="expression" dxfId="1429" priority="411" stopIfTrue="1">
      <formula>R232=3</formula>
    </cfRule>
    <cfRule type="expression" dxfId="1428" priority="412" stopIfTrue="1">
      <formula>R232=2</formula>
    </cfRule>
  </conditionalFormatting>
  <conditionalFormatting sqref="S206">
    <cfRule type="expression" dxfId="1427" priority="407" stopIfTrue="1">
      <formula>S206=1</formula>
    </cfRule>
    <cfRule type="expression" dxfId="1426" priority="408" stopIfTrue="1">
      <formula>S206=3</formula>
    </cfRule>
    <cfRule type="expression" dxfId="1425" priority="409" stopIfTrue="1">
      <formula>S206=2</formula>
    </cfRule>
  </conditionalFormatting>
  <conditionalFormatting sqref="S211">
    <cfRule type="expression" dxfId="1424" priority="404" stopIfTrue="1">
      <formula>S211=1</formula>
    </cfRule>
    <cfRule type="expression" dxfId="1423" priority="405" stopIfTrue="1">
      <formula>S211=3</formula>
    </cfRule>
    <cfRule type="expression" dxfId="1422" priority="406" stopIfTrue="1">
      <formula>S211=2</formula>
    </cfRule>
  </conditionalFormatting>
  <conditionalFormatting sqref="S217">
    <cfRule type="expression" dxfId="1421" priority="401" stopIfTrue="1">
      <formula>S217=1</formula>
    </cfRule>
    <cfRule type="expression" dxfId="1420" priority="402" stopIfTrue="1">
      <formula>S217=3</formula>
    </cfRule>
    <cfRule type="expression" dxfId="1419" priority="403" stopIfTrue="1">
      <formula>S217=2</formula>
    </cfRule>
  </conditionalFormatting>
  <conditionalFormatting sqref="S200:S213">
    <cfRule type="expression" dxfId="1418" priority="398" stopIfTrue="1">
      <formula>S200=1</formula>
    </cfRule>
    <cfRule type="expression" dxfId="1417" priority="399" stopIfTrue="1">
      <formula>S200=3</formula>
    </cfRule>
    <cfRule type="expression" dxfId="1416" priority="400" stopIfTrue="1">
      <formula>S200=2</formula>
    </cfRule>
  </conditionalFormatting>
  <conditionalFormatting sqref="S203">
    <cfRule type="expression" dxfId="1415" priority="389" stopIfTrue="1">
      <formula>S203=1</formula>
    </cfRule>
    <cfRule type="expression" dxfId="1414" priority="390" stopIfTrue="1">
      <formula>S203=3</formula>
    </cfRule>
    <cfRule type="expression" dxfId="1413" priority="391" stopIfTrue="1">
      <formula>S203=2</formula>
    </cfRule>
  </conditionalFormatting>
  <conditionalFormatting sqref="S201 S203 S205 S208:S213">
    <cfRule type="expression" dxfId="1412" priority="395" stopIfTrue="1">
      <formula>S201=1</formula>
    </cfRule>
    <cfRule type="expression" dxfId="1411" priority="396" stopIfTrue="1">
      <formula>S201=3</formula>
    </cfRule>
    <cfRule type="expression" dxfId="1410" priority="397" stopIfTrue="1">
      <formula>S201=2</formula>
    </cfRule>
  </conditionalFormatting>
  <conditionalFormatting sqref="S202">
    <cfRule type="expression" dxfId="1409" priority="392" stopIfTrue="1">
      <formula>S202=1</formula>
    </cfRule>
    <cfRule type="expression" dxfId="1408" priority="393" stopIfTrue="1">
      <formula>S202=3</formula>
    </cfRule>
    <cfRule type="expression" dxfId="1407" priority="394" stopIfTrue="1">
      <formula>S202=2</formula>
    </cfRule>
  </conditionalFormatting>
  <conditionalFormatting sqref="S224 S230">
    <cfRule type="expression" dxfId="1406" priority="383" stopIfTrue="1">
      <formula>S224=1</formula>
    </cfRule>
    <cfRule type="expression" dxfId="1405" priority="384" stopIfTrue="1">
      <formula>S224=3</formula>
    </cfRule>
    <cfRule type="expression" dxfId="1404" priority="385" stopIfTrue="1">
      <formula>S224=2</formula>
    </cfRule>
  </conditionalFormatting>
  <conditionalFormatting sqref="S221">
    <cfRule type="expression" dxfId="1403" priority="380" stopIfTrue="1">
      <formula>S221=1</formula>
    </cfRule>
    <cfRule type="expression" dxfId="1402" priority="381" stopIfTrue="1">
      <formula>S221=3</formula>
    </cfRule>
    <cfRule type="expression" dxfId="1401" priority="382" stopIfTrue="1">
      <formula>S221=2</formula>
    </cfRule>
  </conditionalFormatting>
  <conditionalFormatting sqref="S223 S229">
    <cfRule type="expression" dxfId="1400" priority="386" stopIfTrue="1">
      <formula>S223=1</formula>
    </cfRule>
    <cfRule type="expression" dxfId="1399" priority="387" stopIfTrue="1">
      <formula>S223=3</formula>
    </cfRule>
    <cfRule type="expression" dxfId="1398" priority="388" stopIfTrue="1">
      <formula>S223=2</formula>
    </cfRule>
  </conditionalFormatting>
  <conditionalFormatting sqref="S231">
    <cfRule type="expression" dxfId="1397" priority="377" stopIfTrue="1">
      <formula>S231=1</formula>
    </cfRule>
    <cfRule type="expression" dxfId="1396" priority="378" stopIfTrue="1">
      <formula>S231=3</formula>
    </cfRule>
    <cfRule type="expression" dxfId="1395" priority="379" stopIfTrue="1">
      <formula>S231=2</formula>
    </cfRule>
  </conditionalFormatting>
  <conditionalFormatting sqref="S225 S231">
    <cfRule type="expression" dxfId="1394" priority="365" stopIfTrue="1">
      <formula>S225=1</formula>
    </cfRule>
    <cfRule type="expression" dxfId="1393" priority="366" stopIfTrue="1">
      <formula>S225=3</formula>
    </cfRule>
    <cfRule type="expression" dxfId="1392" priority="367" stopIfTrue="1">
      <formula>S225=2</formula>
    </cfRule>
  </conditionalFormatting>
  <conditionalFormatting sqref="S229">
    <cfRule type="expression" dxfId="1391" priority="362" stopIfTrue="1">
      <formula>S229=1</formula>
    </cfRule>
    <cfRule type="expression" dxfId="1390" priority="363" stopIfTrue="1">
      <formula>S229=3</formula>
    </cfRule>
    <cfRule type="expression" dxfId="1389" priority="364" stopIfTrue="1">
      <formula>S229=2</formula>
    </cfRule>
  </conditionalFormatting>
  <conditionalFormatting sqref="S224 S230">
    <cfRule type="expression" dxfId="1388" priority="368" stopIfTrue="1">
      <formula>S224=1</formula>
    </cfRule>
    <cfRule type="expression" dxfId="1387" priority="369" stopIfTrue="1">
      <formula>S224=3</formula>
    </cfRule>
    <cfRule type="expression" dxfId="1386" priority="370" stopIfTrue="1">
      <formula>S224=2</formula>
    </cfRule>
  </conditionalFormatting>
  <conditionalFormatting sqref="S232">
    <cfRule type="expression" dxfId="1385" priority="359" stopIfTrue="1">
      <formula>S232=1</formula>
    </cfRule>
    <cfRule type="expression" dxfId="1384" priority="360" stopIfTrue="1">
      <formula>S232=3</formula>
    </cfRule>
    <cfRule type="expression" dxfId="1383" priority="361" stopIfTrue="1">
      <formula>S232=2</formula>
    </cfRule>
  </conditionalFormatting>
  <conditionalFormatting sqref="U201">
    <cfRule type="expression" dxfId="1382" priority="356" stopIfTrue="1">
      <formula>U201=1</formula>
    </cfRule>
    <cfRule type="expression" dxfId="1381" priority="357" stopIfTrue="1">
      <formula>U201=3</formula>
    </cfRule>
    <cfRule type="expression" dxfId="1380" priority="358" stopIfTrue="1">
      <formula>U201=2</formula>
    </cfRule>
  </conditionalFormatting>
  <conditionalFormatting sqref="X200:Z213">
    <cfRule type="cellIs" dxfId="1379" priority="232" operator="equal">
      <formula>1</formula>
    </cfRule>
    <cfRule type="cellIs" dxfId="1378" priority="233" operator="equal">
      <formula>1</formula>
    </cfRule>
    <cfRule type="cellIs" dxfId="1377" priority="234" operator="equal">
      <formula>1</formula>
    </cfRule>
    <cfRule type="cellIs" dxfId="1376" priority="235" stopIfTrue="1" operator="equal">
      <formula>4</formula>
    </cfRule>
    <cfRule type="cellIs" dxfId="1375" priority="236" stopIfTrue="1" operator="equal">
      <formula>4</formula>
    </cfRule>
    <cfRule type="cellIs" dxfId="1374" priority="237" stopIfTrue="1" operator="equal">
      <formula>4</formula>
    </cfRule>
    <cfRule type="cellIs" dxfId="1373" priority="238" stopIfTrue="1" operator="equal">
      <formula>4</formula>
    </cfRule>
  </conditionalFormatting>
  <conditionalFormatting sqref="X200">
    <cfRule type="expression" dxfId="1372" priority="353" stopIfTrue="1">
      <formula>X200=1</formula>
    </cfRule>
    <cfRule type="expression" dxfId="1371" priority="354" stopIfTrue="1">
      <formula>X200=3</formula>
    </cfRule>
    <cfRule type="expression" dxfId="1370" priority="355" stopIfTrue="1">
      <formula>X200=2</formula>
    </cfRule>
  </conditionalFormatting>
  <conditionalFormatting sqref="X206">
    <cfRule type="expression" dxfId="1369" priority="350" stopIfTrue="1">
      <formula>X206=1</formula>
    </cfRule>
    <cfRule type="expression" dxfId="1368" priority="351" stopIfTrue="1">
      <formula>X206=3</formula>
    </cfRule>
    <cfRule type="expression" dxfId="1367" priority="352" stopIfTrue="1">
      <formula>X206=2</formula>
    </cfRule>
  </conditionalFormatting>
  <conditionalFormatting sqref="Y206:Z206">
    <cfRule type="expression" dxfId="1366" priority="347" stopIfTrue="1">
      <formula>Y206=1</formula>
    </cfRule>
    <cfRule type="expression" dxfId="1365" priority="348" stopIfTrue="1">
      <formula>Y206=3</formula>
    </cfRule>
    <cfRule type="expression" dxfId="1364" priority="349" stopIfTrue="1">
      <formula>Y206=2</formula>
    </cfRule>
  </conditionalFormatting>
  <conditionalFormatting sqref="X207:Z207">
    <cfRule type="expression" dxfId="1363" priority="344" stopIfTrue="1">
      <formula>X207=1</formula>
    </cfRule>
    <cfRule type="expression" dxfId="1362" priority="345" stopIfTrue="1">
      <formula>X207=3</formula>
    </cfRule>
    <cfRule type="expression" dxfId="1361" priority="346" stopIfTrue="1">
      <formula>X207=2</formula>
    </cfRule>
  </conditionalFormatting>
  <conditionalFormatting sqref="X208:Z208">
    <cfRule type="expression" dxfId="1360" priority="341" stopIfTrue="1">
      <formula>X208=1</formula>
    </cfRule>
    <cfRule type="expression" dxfId="1359" priority="342" stopIfTrue="1">
      <formula>X208=3</formula>
    </cfRule>
    <cfRule type="expression" dxfId="1358" priority="343" stopIfTrue="1">
      <formula>X208=2</formula>
    </cfRule>
  </conditionalFormatting>
  <conditionalFormatting sqref="X211">
    <cfRule type="expression" dxfId="1357" priority="338" stopIfTrue="1">
      <formula>X211=1</formula>
    </cfRule>
    <cfRule type="expression" dxfId="1356" priority="339" stopIfTrue="1">
      <formula>X211=3</formula>
    </cfRule>
    <cfRule type="expression" dxfId="1355" priority="340" stopIfTrue="1">
      <formula>X211=2</formula>
    </cfRule>
  </conditionalFormatting>
  <conditionalFormatting sqref="Y211">
    <cfRule type="expression" dxfId="1354" priority="335" stopIfTrue="1">
      <formula>Y211=1</formula>
    </cfRule>
    <cfRule type="expression" dxfId="1353" priority="336" stopIfTrue="1">
      <formula>Y211=3</formula>
    </cfRule>
    <cfRule type="expression" dxfId="1352" priority="337" stopIfTrue="1">
      <formula>Y211=2</formula>
    </cfRule>
  </conditionalFormatting>
  <conditionalFormatting sqref="Z211">
    <cfRule type="expression" dxfId="1351" priority="332" stopIfTrue="1">
      <formula>Z211=1</formula>
    </cfRule>
    <cfRule type="expression" dxfId="1350" priority="333" stopIfTrue="1">
      <formula>Z211=3</formula>
    </cfRule>
    <cfRule type="expression" dxfId="1349" priority="334" stopIfTrue="1">
      <formula>Z211=2</formula>
    </cfRule>
  </conditionalFormatting>
  <conditionalFormatting sqref="X217">
    <cfRule type="expression" dxfId="1348" priority="329" stopIfTrue="1">
      <formula>X217=1</formula>
    </cfRule>
    <cfRule type="expression" dxfId="1347" priority="330" stopIfTrue="1">
      <formula>X217=3</formula>
    </cfRule>
    <cfRule type="expression" dxfId="1346" priority="331" stopIfTrue="1">
      <formula>X217=2</formula>
    </cfRule>
  </conditionalFormatting>
  <conditionalFormatting sqref="Y217:Z217">
    <cfRule type="expression" dxfId="1345" priority="326" stopIfTrue="1">
      <formula>Y217=1</formula>
    </cfRule>
    <cfRule type="expression" dxfId="1344" priority="327" stopIfTrue="1">
      <formula>Y217=3</formula>
    </cfRule>
    <cfRule type="expression" dxfId="1343" priority="328" stopIfTrue="1">
      <formula>Y217=2</formula>
    </cfRule>
  </conditionalFormatting>
  <conditionalFormatting sqref="Y200">
    <cfRule type="expression" dxfId="1342" priority="323" stopIfTrue="1">
      <formula>Y200=1</formula>
    </cfRule>
    <cfRule type="expression" dxfId="1341" priority="324" stopIfTrue="1">
      <formula>Y200=3</formula>
    </cfRule>
    <cfRule type="expression" dxfId="1340" priority="325" stopIfTrue="1">
      <formula>Y200=2</formula>
    </cfRule>
  </conditionalFormatting>
  <conditionalFormatting sqref="Z200">
    <cfRule type="expression" dxfId="1339" priority="320" stopIfTrue="1">
      <formula>Z200=1</formula>
    </cfRule>
    <cfRule type="expression" dxfId="1338" priority="321" stopIfTrue="1">
      <formula>Z200=3</formula>
    </cfRule>
    <cfRule type="expression" dxfId="1337" priority="322" stopIfTrue="1">
      <formula>Z200=2</formula>
    </cfRule>
  </conditionalFormatting>
  <conditionalFormatting sqref="X201">
    <cfRule type="expression" dxfId="1336" priority="317" stopIfTrue="1">
      <formula>X201=1</formula>
    </cfRule>
    <cfRule type="expression" dxfId="1335" priority="318" stopIfTrue="1">
      <formula>X201=3</formula>
    </cfRule>
    <cfRule type="expression" dxfId="1334" priority="319" stopIfTrue="1">
      <formula>X201=2</formula>
    </cfRule>
  </conditionalFormatting>
  <conditionalFormatting sqref="Y201">
    <cfRule type="expression" dxfId="1333" priority="314" stopIfTrue="1">
      <formula>Y201=1</formula>
    </cfRule>
    <cfRule type="expression" dxfId="1332" priority="315" stopIfTrue="1">
      <formula>Y201=3</formula>
    </cfRule>
    <cfRule type="expression" dxfId="1331" priority="316" stopIfTrue="1">
      <formula>Y201=2</formula>
    </cfRule>
  </conditionalFormatting>
  <conditionalFormatting sqref="Z203">
    <cfRule type="expression" dxfId="1330" priority="293" stopIfTrue="1">
      <formula>Z203=1</formula>
    </cfRule>
    <cfRule type="expression" dxfId="1329" priority="294" stopIfTrue="1">
      <formula>Z203=3</formula>
    </cfRule>
    <cfRule type="expression" dxfId="1328" priority="295" stopIfTrue="1">
      <formula>Z203=2</formula>
    </cfRule>
  </conditionalFormatting>
  <conditionalFormatting sqref="Z201">
    <cfRule type="expression" dxfId="1327" priority="311" stopIfTrue="1">
      <formula>Z201=1</formula>
    </cfRule>
    <cfRule type="expression" dxfId="1326" priority="312" stopIfTrue="1">
      <formula>Z201=3</formula>
    </cfRule>
    <cfRule type="expression" dxfId="1325" priority="313" stopIfTrue="1">
      <formula>Z201=2</formula>
    </cfRule>
  </conditionalFormatting>
  <conditionalFormatting sqref="X202">
    <cfRule type="expression" dxfId="1324" priority="308" stopIfTrue="1">
      <formula>X202=1</formula>
    </cfRule>
    <cfRule type="expression" dxfId="1323" priority="309" stopIfTrue="1">
      <formula>X202=3</formula>
    </cfRule>
    <cfRule type="expression" dxfId="1322" priority="310" stopIfTrue="1">
      <formula>X202=2</formula>
    </cfRule>
  </conditionalFormatting>
  <conditionalFormatting sqref="Y202">
    <cfRule type="expression" dxfId="1321" priority="305" stopIfTrue="1">
      <formula>Y202=1</formula>
    </cfRule>
    <cfRule type="expression" dxfId="1320" priority="306" stopIfTrue="1">
      <formula>Y202=3</formula>
    </cfRule>
    <cfRule type="expression" dxfId="1319" priority="307" stopIfTrue="1">
      <formula>Y202=2</formula>
    </cfRule>
  </conditionalFormatting>
  <conditionalFormatting sqref="Z202">
    <cfRule type="expression" dxfId="1318" priority="302" stopIfTrue="1">
      <formula>Z202=1</formula>
    </cfRule>
    <cfRule type="expression" dxfId="1317" priority="303" stopIfTrue="1">
      <formula>Z202=3</formula>
    </cfRule>
    <cfRule type="expression" dxfId="1316" priority="304" stopIfTrue="1">
      <formula>Z202=2</formula>
    </cfRule>
  </conditionalFormatting>
  <conditionalFormatting sqref="X203">
    <cfRule type="expression" dxfId="1315" priority="299" stopIfTrue="1">
      <formula>X203=1</formula>
    </cfRule>
    <cfRule type="expression" dxfId="1314" priority="300" stopIfTrue="1">
      <formula>X203=3</formula>
    </cfRule>
    <cfRule type="expression" dxfId="1313" priority="301" stopIfTrue="1">
      <formula>X203=2</formula>
    </cfRule>
  </conditionalFormatting>
  <conditionalFormatting sqref="Y203">
    <cfRule type="expression" dxfId="1312" priority="296" stopIfTrue="1">
      <formula>Y203=1</formula>
    </cfRule>
    <cfRule type="expression" dxfId="1311" priority="297" stopIfTrue="1">
      <formula>Y203=3</formula>
    </cfRule>
    <cfRule type="expression" dxfId="1310" priority="298" stopIfTrue="1">
      <formula>Y203=2</formula>
    </cfRule>
  </conditionalFormatting>
  <conditionalFormatting sqref="X222:Z222">
    <cfRule type="expression" dxfId="1309" priority="290" stopIfTrue="1">
      <formula>X222=1</formula>
    </cfRule>
    <cfRule type="expression" dxfId="1308" priority="291" stopIfTrue="1">
      <formula>X222=3</formula>
    </cfRule>
    <cfRule type="expression" dxfId="1307" priority="292" stopIfTrue="1">
      <formula>X222=2</formula>
    </cfRule>
  </conditionalFormatting>
  <conditionalFormatting sqref="Z224">
    <cfRule type="expression" dxfId="1306" priority="272" stopIfTrue="1">
      <formula>Z224=1</formula>
    </cfRule>
    <cfRule type="expression" dxfId="1305" priority="273" stopIfTrue="1">
      <formula>Z224=3</formula>
    </cfRule>
    <cfRule type="expression" dxfId="1304" priority="274" stopIfTrue="1">
      <formula>Z224=2</formula>
    </cfRule>
  </conditionalFormatting>
  <conditionalFormatting sqref="Z221">
    <cfRule type="expression" dxfId="1303" priority="260" stopIfTrue="1">
      <formula>Z221=1</formula>
    </cfRule>
    <cfRule type="expression" dxfId="1302" priority="261" stopIfTrue="1">
      <formula>Z221=3</formula>
    </cfRule>
    <cfRule type="expression" dxfId="1301" priority="262" stopIfTrue="1">
      <formula>Z221=2</formula>
    </cfRule>
  </conditionalFormatting>
  <conditionalFormatting sqref="Z216">
    <cfRule type="expression" dxfId="1300" priority="239" stopIfTrue="1">
      <formula>Z216=1</formula>
    </cfRule>
    <cfRule type="expression" dxfId="1299" priority="240" stopIfTrue="1">
      <formula>Z216=3</formula>
    </cfRule>
    <cfRule type="expression" dxfId="1298" priority="241" stopIfTrue="1">
      <formula>Z216=2</formula>
    </cfRule>
  </conditionalFormatting>
  <conditionalFormatting sqref="X223">
    <cfRule type="expression" dxfId="1297" priority="287" stopIfTrue="1">
      <formula>X223=1</formula>
    </cfRule>
    <cfRule type="expression" dxfId="1296" priority="288" stopIfTrue="1">
      <formula>X223=3</formula>
    </cfRule>
    <cfRule type="expression" dxfId="1295" priority="289" stopIfTrue="1">
      <formula>X223=2</formula>
    </cfRule>
  </conditionalFormatting>
  <conditionalFormatting sqref="Y223">
    <cfRule type="expression" dxfId="1294" priority="284" stopIfTrue="1">
      <formula>Y223=1</formula>
    </cfRule>
    <cfRule type="expression" dxfId="1293" priority="285" stopIfTrue="1">
      <formula>Y223=3</formula>
    </cfRule>
    <cfRule type="expression" dxfId="1292" priority="286" stopIfTrue="1">
      <formula>Y223=2</formula>
    </cfRule>
  </conditionalFormatting>
  <conditionalFormatting sqref="Z223">
    <cfRule type="expression" dxfId="1291" priority="281" stopIfTrue="1">
      <formula>Z223=1</formula>
    </cfRule>
    <cfRule type="expression" dxfId="1290" priority="282" stopIfTrue="1">
      <formula>Z223=3</formula>
    </cfRule>
    <cfRule type="expression" dxfId="1289" priority="283" stopIfTrue="1">
      <formula>Z223=2</formula>
    </cfRule>
  </conditionalFormatting>
  <conditionalFormatting sqref="X224">
    <cfRule type="expression" dxfId="1288" priority="278" stopIfTrue="1">
      <formula>X224=1</formula>
    </cfRule>
    <cfRule type="expression" dxfId="1287" priority="279" stopIfTrue="1">
      <formula>X224=3</formula>
    </cfRule>
    <cfRule type="expression" dxfId="1286" priority="280" stopIfTrue="1">
      <formula>X224=2</formula>
    </cfRule>
  </conditionalFormatting>
  <conditionalFormatting sqref="Y224">
    <cfRule type="expression" dxfId="1285" priority="275" stopIfTrue="1">
      <formula>Y224=1</formula>
    </cfRule>
    <cfRule type="expression" dxfId="1284" priority="276" stopIfTrue="1">
      <formula>Y224=3</formula>
    </cfRule>
    <cfRule type="expression" dxfId="1283" priority="277" stopIfTrue="1">
      <formula>Y224=2</formula>
    </cfRule>
  </conditionalFormatting>
  <conditionalFormatting sqref="X220:Z220">
    <cfRule type="expression" dxfId="1282" priority="269" stopIfTrue="1">
      <formula>X220=1</formula>
    </cfRule>
    <cfRule type="expression" dxfId="1281" priority="270" stopIfTrue="1">
      <formula>X220=3</formula>
    </cfRule>
    <cfRule type="expression" dxfId="1280" priority="271" stopIfTrue="1">
      <formula>X220=2</formula>
    </cfRule>
  </conditionalFormatting>
  <conditionalFormatting sqref="X221">
    <cfRule type="expression" dxfId="1279" priority="266" stopIfTrue="1">
      <formula>X221=1</formula>
    </cfRule>
    <cfRule type="expression" dxfId="1278" priority="267" stopIfTrue="1">
      <formula>X221=3</formula>
    </cfRule>
    <cfRule type="expression" dxfId="1277" priority="268" stopIfTrue="1">
      <formula>X221=2</formula>
    </cfRule>
  </conditionalFormatting>
  <conditionalFormatting sqref="Y221">
    <cfRule type="expression" dxfId="1276" priority="263" stopIfTrue="1">
      <formula>Y221=1</formula>
    </cfRule>
    <cfRule type="expression" dxfId="1275" priority="264" stopIfTrue="1">
      <formula>Y221=3</formula>
    </cfRule>
    <cfRule type="expression" dxfId="1274" priority="265" stopIfTrue="1">
      <formula>Y221=2</formula>
    </cfRule>
  </conditionalFormatting>
  <conditionalFormatting sqref="X231">
    <cfRule type="expression" dxfId="1273" priority="257" stopIfTrue="1">
      <formula>X231=1</formula>
    </cfRule>
    <cfRule type="expression" dxfId="1272" priority="258" stopIfTrue="1">
      <formula>X231=3</formula>
    </cfRule>
    <cfRule type="expression" dxfId="1271" priority="259" stopIfTrue="1">
      <formula>X231=2</formula>
    </cfRule>
  </conditionalFormatting>
  <conditionalFormatting sqref="Y231">
    <cfRule type="expression" dxfId="1270" priority="254" stopIfTrue="1">
      <formula>Y231=1</formula>
    </cfRule>
    <cfRule type="expression" dxfId="1269" priority="255" stopIfTrue="1">
      <formula>Y231=3</formula>
    </cfRule>
    <cfRule type="expression" dxfId="1268" priority="256" stopIfTrue="1">
      <formula>Y231=2</formula>
    </cfRule>
  </conditionalFormatting>
  <conditionalFormatting sqref="Z231">
    <cfRule type="expression" dxfId="1267" priority="251" stopIfTrue="1">
      <formula>Z231=1</formula>
    </cfRule>
    <cfRule type="expression" dxfId="1266" priority="252" stopIfTrue="1">
      <formula>Z231=3</formula>
    </cfRule>
    <cfRule type="expression" dxfId="1265" priority="253" stopIfTrue="1">
      <formula>Z231=2</formula>
    </cfRule>
  </conditionalFormatting>
  <conditionalFormatting sqref="X214:Z215">
    <cfRule type="expression" dxfId="1264" priority="248" stopIfTrue="1">
      <formula>X214=1</formula>
    </cfRule>
    <cfRule type="expression" dxfId="1263" priority="249" stopIfTrue="1">
      <formula>X214=3</formula>
    </cfRule>
    <cfRule type="expression" dxfId="1262" priority="250" stopIfTrue="1">
      <formula>X214=2</formula>
    </cfRule>
  </conditionalFormatting>
  <conditionalFormatting sqref="X216">
    <cfRule type="expression" dxfId="1261" priority="245" stopIfTrue="1">
      <formula>X216=1</formula>
    </cfRule>
    <cfRule type="expression" dxfId="1260" priority="246" stopIfTrue="1">
      <formula>X216=3</formula>
    </cfRule>
    <cfRule type="expression" dxfId="1259" priority="247" stopIfTrue="1">
      <formula>X216=2</formula>
    </cfRule>
  </conditionalFormatting>
  <conditionalFormatting sqref="Y216">
    <cfRule type="expression" dxfId="1258" priority="242" stopIfTrue="1">
      <formula>Y216=1</formula>
    </cfRule>
    <cfRule type="expression" dxfId="1257" priority="243" stopIfTrue="1">
      <formula>Y216=3</formula>
    </cfRule>
    <cfRule type="expression" dxfId="1256" priority="244" stopIfTrue="1">
      <formula>Y216=2</formula>
    </cfRule>
  </conditionalFormatting>
  <conditionalFormatting sqref="B255:E255 B256:B257">
    <cfRule type="expression" dxfId="1255" priority="229" stopIfTrue="1">
      <formula>B255=1</formula>
    </cfRule>
    <cfRule type="expression" dxfId="1254" priority="230" stopIfTrue="1">
      <formula>B255=3</formula>
    </cfRule>
    <cfRule type="expression" dxfId="1253" priority="231" stopIfTrue="1">
      <formula>B255=2</formula>
    </cfRule>
  </conditionalFormatting>
  <conditionalFormatting sqref="T216">
    <cfRule type="expression" dxfId="1252" priority="72" stopIfTrue="1">
      <formula>T216=1</formula>
    </cfRule>
    <cfRule type="expression" dxfId="1251" priority="73" stopIfTrue="1">
      <formula>T216=3</formula>
    </cfRule>
    <cfRule type="expression" dxfId="1250" priority="74" stopIfTrue="1">
      <formula>T216=2</formula>
    </cfRule>
  </conditionalFormatting>
  <conditionalFormatting sqref="U216">
    <cfRule type="expression" dxfId="1249" priority="69" stopIfTrue="1">
      <formula>U216=1</formula>
    </cfRule>
    <cfRule type="expression" dxfId="1248" priority="70" stopIfTrue="1">
      <formula>U216=3</formula>
    </cfRule>
    <cfRule type="expression" dxfId="1247" priority="71" stopIfTrue="1">
      <formula>U216=2</formula>
    </cfRule>
  </conditionalFormatting>
  <conditionalFormatting sqref="S216">
    <cfRule type="expression" dxfId="1246" priority="66" stopIfTrue="1">
      <formula>S216=1</formula>
    </cfRule>
    <cfRule type="expression" dxfId="1245" priority="67" stopIfTrue="1">
      <formula>S216=3</formula>
    </cfRule>
    <cfRule type="expression" dxfId="1244" priority="68" stopIfTrue="1">
      <formula>S216=2</formula>
    </cfRule>
  </conditionalFormatting>
  <conditionalFormatting sqref="S216:U216">
    <cfRule type="expression" dxfId="1243" priority="57" stopIfTrue="1">
      <formula>S216=1</formula>
    </cfRule>
    <cfRule type="expression" dxfId="1242" priority="58" stopIfTrue="1">
      <formula>S216=3</formula>
    </cfRule>
    <cfRule type="expression" dxfId="1241" priority="59" stopIfTrue="1">
      <formula>S216=2</formula>
    </cfRule>
  </conditionalFormatting>
  <conditionalFormatting sqref="T216">
    <cfRule type="expression" dxfId="1240" priority="63" stopIfTrue="1">
      <formula>T216=1</formula>
    </cfRule>
    <cfRule type="expression" dxfId="1239" priority="64" stopIfTrue="1">
      <formula>T216=3</formula>
    </cfRule>
    <cfRule type="expression" dxfId="1238" priority="65" stopIfTrue="1">
      <formula>T216=2</formula>
    </cfRule>
  </conditionalFormatting>
  <conditionalFormatting sqref="U216">
    <cfRule type="expression" dxfId="1237" priority="60" stopIfTrue="1">
      <formula>U216=1</formula>
    </cfRule>
    <cfRule type="expression" dxfId="1236" priority="61" stopIfTrue="1">
      <formula>U216=3</formula>
    </cfRule>
    <cfRule type="expression" dxfId="1235" priority="62" stopIfTrue="1">
      <formula>U216=2</formula>
    </cfRule>
  </conditionalFormatting>
  <conditionalFormatting sqref="R216">
    <cfRule type="expression" dxfId="1234" priority="35" stopIfTrue="1">
      <formula>R216=1</formula>
    </cfRule>
    <cfRule type="expression" dxfId="1233" priority="36" stopIfTrue="1">
      <formula>R216=3</formula>
    </cfRule>
    <cfRule type="expression" dxfId="1232" priority="37" stopIfTrue="1">
      <formula>R216=2</formula>
    </cfRule>
  </conditionalFormatting>
  <conditionalFormatting sqref="R216">
    <cfRule type="expression" dxfId="1231" priority="32" stopIfTrue="1">
      <formula>R216=1</formula>
    </cfRule>
    <cfRule type="expression" dxfId="1230" priority="33" stopIfTrue="1">
      <formula>R216=3</formula>
    </cfRule>
    <cfRule type="expression" dxfId="1229" priority="34" stopIfTrue="1">
      <formula>R216=2</formula>
    </cfRule>
  </conditionalFormatting>
  <conditionalFormatting sqref="S216:U216">
    <cfRule type="expression" dxfId="1228" priority="44" stopIfTrue="1">
      <formula>S216=1</formula>
    </cfRule>
    <cfRule type="expression" dxfId="1227" priority="45" stopIfTrue="1">
      <formula>S216=3</formula>
    </cfRule>
    <cfRule type="expression" dxfId="1226" priority="46" stopIfTrue="1">
      <formula>S216=2</formula>
    </cfRule>
  </conditionalFormatting>
  <conditionalFormatting sqref="R216">
    <cfRule type="expression" dxfId="1225" priority="41" stopIfTrue="1">
      <formula>R216=1</formula>
    </cfRule>
    <cfRule type="expression" dxfId="1224" priority="42" stopIfTrue="1">
      <formula>R216=3</formula>
    </cfRule>
    <cfRule type="expression" dxfId="1223" priority="43" stopIfTrue="1">
      <formula>R216=2</formula>
    </cfRule>
  </conditionalFormatting>
  <conditionalFormatting sqref="R216">
    <cfRule type="expression" dxfId="1222" priority="38" stopIfTrue="1">
      <formula>R216=1</formula>
    </cfRule>
    <cfRule type="expression" dxfId="1221" priority="39" stopIfTrue="1">
      <formula>R216=3</formula>
    </cfRule>
    <cfRule type="expression" dxfId="1220" priority="40" stopIfTrue="1">
      <formula>R216=2</formula>
    </cfRule>
  </conditionalFormatting>
  <conditionalFormatting sqref="R216">
    <cfRule type="expression" dxfId="1219" priority="19" stopIfTrue="1">
      <formula>R216=1</formula>
    </cfRule>
    <cfRule type="expression" dxfId="1218" priority="20" stopIfTrue="1">
      <formula>R216=3</formula>
    </cfRule>
    <cfRule type="expression" dxfId="1217" priority="21" stopIfTrue="1">
      <formula>R216=2</formula>
    </cfRule>
  </conditionalFormatting>
  <conditionalFormatting sqref="S216">
    <cfRule type="expression" dxfId="1216" priority="16" stopIfTrue="1">
      <formula>S216=1</formula>
    </cfRule>
    <cfRule type="expression" dxfId="1215" priority="17" stopIfTrue="1">
      <formula>S216=3</formula>
    </cfRule>
    <cfRule type="expression" dxfId="1214" priority="18" stopIfTrue="1">
      <formula>S216=2</formula>
    </cfRule>
  </conditionalFormatting>
  <conditionalFormatting sqref="S216">
    <cfRule type="expression" dxfId="1213" priority="13" stopIfTrue="1">
      <formula>S216=1</formula>
    </cfRule>
    <cfRule type="expression" dxfId="1212" priority="14" stopIfTrue="1">
      <formula>S216=3</formula>
    </cfRule>
    <cfRule type="expression" dxfId="1211" priority="15" stopIfTrue="1">
      <formula>S216=2</formula>
    </cfRule>
  </conditionalFormatting>
  <conditionalFormatting sqref="X216:Z216">
    <cfRule type="expression" dxfId="1210" priority="10" stopIfTrue="1">
      <formula>X216=1</formula>
    </cfRule>
    <cfRule type="expression" dxfId="1209" priority="11" stopIfTrue="1">
      <formula>X216=3</formula>
    </cfRule>
    <cfRule type="expression" dxfId="1208" priority="12" stopIfTrue="1">
      <formula>X216=2</formula>
    </cfRule>
  </conditionalFormatting>
  <conditionalFormatting sqref="X215">
    <cfRule type="expression" dxfId="1207" priority="149" stopIfTrue="1">
      <formula>X215=1</formula>
    </cfRule>
    <cfRule type="expression" dxfId="1206" priority="150" stopIfTrue="1">
      <formula>X215=3</formula>
    </cfRule>
    <cfRule type="expression" dxfId="1205" priority="151" stopIfTrue="1">
      <formula>X215=2</formula>
    </cfRule>
  </conditionalFormatting>
  <conditionalFormatting sqref="S215">
    <cfRule type="expression" dxfId="1204" priority="146" stopIfTrue="1">
      <formula>S215=1</formula>
    </cfRule>
    <cfRule type="expression" dxfId="1203" priority="147" stopIfTrue="1">
      <formula>S215=3</formula>
    </cfRule>
    <cfRule type="expression" dxfId="1202" priority="148" stopIfTrue="1">
      <formula>S215=2</formula>
    </cfRule>
  </conditionalFormatting>
  <conditionalFormatting sqref="S215:U215">
    <cfRule type="expression" dxfId="1201" priority="143" stopIfTrue="1">
      <formula>S215=1</formula>
    </cfRule>
    <cfRule type="expression" dxfId="1200" priority="144" stopIfTrue="1">
      <formula>S215=3</formula>
    </cfRule>
    <cfRule type="expression" dxfId="1199" priority="145" stopIfTrue="1">
      <formula>S215=2</formula>
    </cfRule>
  </conditionalFormatting>
  <conditionalFormatting sqref="T215">
    <cfRule type="expression" dxfId="1198" priority="140" stopIfTrue="1">
      <formula>T215=1</formula>
    </cfRule>
    <cfRule type="expression" dxfId="1197" priority="141" stopIfTrue="1">
      <formula>T215=3</formula>
    </cfRule>
    <cfRule type="expression" dxfId="1196" priority="142" stopIfTrue="1">
      <formula>T215=2</formula>
    </cfRule>
  </conditionalFormatting>
  <conditionalFormatting sqref="U215">
    <cfRule type="expression" dxfId="1195" priority="137" stopIfTrue="1">
      <formula>U215=1</formula>
    </cfRule>
    <cfRule type="expression" dxfId="1194" priority="138" stopIfTrue="1">
      <formula>U215=3</formula>
    </cfRule>
    <cfRule type="expression" dxfId="1193" priority="139" stopIfTrue="1">
      <formula>U215=2</formula>
    </cfRule>
  </conditionalFormatting>
  <conditionalFormatting sqref="S215">
    <cfRule type="expression" dxfId="1192" priority="134" stopIfTrue="1">
      <formula>S215=1</formula>
    </cfRule>
    <cfRule type="expression" dxfId="1191" priority="135" stopIfTrue="1">
      <formula>S215=3</formula>
    </cfRule>
    <cfRule type="expression" dxfId="1190" priority="136" stopIfTrue="1">
      <formula>S215=2</formula>
    </cfRule>
  </conditionalFormatting>
  <conditionalFormatting sqref="T215">
    <cfRule type="expression" dxfId="1189" priority="131" stopIfTrue="1">
      <formula>T215=1</formula>
    </cfRule>
    <cfRule type="expression" dxfId="1188" priority="132" stopIfTrue="1">
      <formula>T215=3</formula>
    </cfRule>
    <cfRule type="expression" dxfId="1187" priority="133" stopIfTrue="1">
      <formula>T215=2</formula>
    </cfRule>
  </conditionalFormatting>
  <conditionalFormatting sqref="U215">
    <cfRule type="expression" dxfId="1186" priority="128" stopIfTrue="1">
      <formula>U215=1</formula>
    </cfRule>
    <cfRule type="expression" dxfId="1185" priority="129" stopIfTrue="1">
      <formula>U215=3</formula>
    </cfRule>
    <cfRule type="expression" dxfId="1184" priority="130" stopIfTrue="1">
      <formula>U215=2</formula>
    </cfRule>
  </conditionalFormatting>
  <conditionalFormatting sqref="S215:U215">
    <cfRule type="expression" dxfId="1183" priority="125" stopIfTrue="1">
      <formula>S215=1</formula>
    </cfRule>
    <cfRule type="expression" dxfId="1182" priority="126" stopIfTrue="1">
      <formula>S215=3</formula>
    </cfRule>
    <cfRule type="expression" dxfId="1181" priority="127" stopIfTrue="1">
      <formula>S215=2</formula>
    </cfRule>
  </conditionalFormatting>
  <conditionalFormatting sqref="S215:U215">
    <cfRule type="expression" dxfId="1180" priority="122" stopIfTrue="1">
      <formula>S215=1</formula>
    </cfRule>
    <cfRule type="expression" dxfId="1179" priority="123" stopIfTrue="1">
      <formula>S215=3</formula>
    </cfRule>
    <cfRule type="expression" dxfId="1178" priority="124" stopIfTrue="1">
      <formula>S215=2</formula>
    </cfRule>
  </conditionalFormatting>
  <conditionalFormatting sqref="S215:U215">
    <cfRule type="cellIs" dxfId="1177" priority="115" operator="equal">
      <formula>1</formula>
    </cfRule>
    <cfRule type="cellIs" dxfId="1176" priority="116" operator="equal">
      <formula>1</formula>
    </cfRule>
    <cfRule type="cellIs" dxfId="1175" priority="117" operator="equal">
      <formula>1</formula>
    </cfRule>
    <cfRule type="cellIs" dxfId="1174" priority="118" stopIfTrue="1" operator="equal">
      <formula>4</formula>
    </cfRule>
    <cfRule type="cellIs" dxfId="1173" priority="119" stopIfTrue="1" operator="equal">
      <formula>4</formula>
    </cfRule>
    <cfRule type="cellIs" dxfId="1172" priority="120" stopIfTrue="1" operator="equal">
      <formula>4</formula>
    </cfRule>
    <cfRule type="cellIs" dxfId="1171" priority="121" stopIfTrue="1" operator="equal">
      <formula>4</formula>
    </cfRule>
  </conditionalFormatting>
  <conditionalFormatting sqref="R215">
    <cfRule type="expression" dxfId="1170" priority="106" stopIfTrue="1">
      <formula>R215=1</formula>
    </cfRule>
    <cfRule type="expression" dxfId="1169" priority="107" stopIfTrue="1">
      <formula>R215=3</formula>
    </cfRule>
    <cfRule type="expression" dxfId="1168" priority="108" stopIfTrue="1">
      <formula>R215=2</formula>
    </cfRule>
  </conditionalFormatting>
  <conditionalFormatting sqref="R215">
    <cfRule type="expression" dxfId="1167" priority="103" stopIfTrue="1">
      <formula>R215=1</formula>
    </cfRule>
    <cfRule type="expression" dxfId="1166" priority="104" stopIfTrue="1">
      <formula>R215=3</formula>
    </cfRule>
    <cfRule type="expression" dxfId="1165" priority="105" stopIfTrue="1">
      <formula>R215=2</formula>
    </cfRule>
  </conditionalFormatting>
  <conditionalFormatting sqref="R215">
    <cfRule type="expression" dxfId="1164" priority="100" stopIfTrue="1">
      <formula>R215=1</formula>
    </cfRule>
    <cfRule type="expression" dxfId="1163" priority="101" stopIfTrue="1">
      <formula>R215=3</formula>
    </cfRule>
    <cfRule type="expression" dxfId="1162" priority="102" stopIfTrue="1">
      <formula>R215=2</formula>
    </cfRule>
  </conditionalFormatting>
  <conditionalFormatting sqref="R215">
    <cfRule type="expression" dxfId="1161" priority="97" stopIfTrue="1">
      <formula>R215=1</formula>
    </cfRule>
    <cfRule type="expression" dxfId="1160" priority="98" stopIfTrue="1">
      <formula>R215=3</formula>
    </cfRule>
    <cfRule type="expression" dxfId="1159" priority="99" stopIfTrue="1">
      <formula>R215=2</formula>
    </cfRule>
  </conditionalFormatting>
  <conditionalFormatting sqref="S215:U215">
    <cfRule type="expression" dxfId="1158" priority="112" stopIfTrue="1">
      <formula>S215=1</formula>
    </cfRule>
    <cfRule type="expression" dxfId="1157" priority="113" stopIfTrue="1">
      <formula>S215=3</formula>
    </cfRule>
    <cfRule type="expression" dxfId="1156" priority="114" stopIfTrue="1">
      <formula>S215=2</formula>
    </cfRule>
  </conditionalFormatting>
  <conditionalFormatting sqref="R215">
    <cfRule type="expression" dxfId="1155" priority="109" stopIfTrue="1">
      <formula>R215=1</formula>
    </cfRule>
    <cfRule type="expression" dxfId="1154" priority="110" stopIfTrue="1">
      <formula>R215=3</formula>
    </cfRule>
    <cfRule type="expression" dxfId="1153" priority="111" stopIfTrue="1">
      <formula>R215=2</formula>
    </cfRule>
  </conditionalFormatting>
  <conditionalFormatting sqref="R215">
    <cfRule type="cellIs" dxfId="1152" priority="90" operator="equal">
      <formula>1</formula>
    </cfRule>
    <cfRule type="cellIs" dxfId="1151" priority="91" operator="equal">
      <formula>1</formula>
    </cfRule>
    <cfRule type="cellIs" dxfId="1150" priority="92" operator="equal">
      <formula>1</formula>
    </cfRule>
    <cfRule type="cellIs" dxfId="1149" priority="93" stopIfTrue="1" operator="equal">
      <formula>4</formula>
    </cfRule>
    <cfRule type="cellIs" dxfId="1148" priority="94" stopIfTrue="1" operator="equal">
      <formula>4</formula>
    </cfRule>
    <cfRule type="cellIs" dxfId="1147" priority="95" stopIfTrue="1" operator="equal">
      <formula>4</formula>
    </cfRule>
    <cfRule type="cellIs" dxfId="1146" priority="96" stopIfTrue="1" operator="equal">
      <formula>4</formula>
    </cfRule>
  </conditionalFormatting>
  <conditionalFormatting sqref="R215">
    <cfRule type="expression" dxfId="1145" priority="87" stopIfTrue="1">
      <formula>R215=1</formula>
    </cfRule>
    <cfRule type="expression" dxfId="1144" priority="88" stopIfTrue="1">
      <formula>R215=3</formula>
    </cfRule>
    <cfRule type="expression" dxfId="1143" priority="89" stopIfTrue="1">
      <formula>R215=2</formula>
    </cfRule>
  </conditionalFormatting>
  <conditionalFormatting sqref="S215">
    <cfRule type="expression" dxfId="1142" priority="84" stopIfTrue="1">
      <formula>S215=1</formula>
    </cfRule>
    <cfRule type="expression" dxfId="1141" priority="85" stopIfTrue="1">
      <formula>S215=3</formula>
    </cfRule>
    <cfRule type="expression" dxfId="1140" priority="86" stopIfTrue="1">
      <formula>S215=2</formula>
    </cfRule>
  </conditionalFormatting>
  <conditionalFormatting sqref="S215">
    <cfRule type="expression" dxfId="1139" priority="81" stopIfTrue="1">
      <formula>S215=1</formula>
    </cfRule>
    <cfRule type="expression" dxfId="1138" priority="82" stopIfTrue="1">
      <formula>S215=3</formula>
    </cfRule>
    <cfRule type="expression" dxfId="1137" priority="83" stopIfTrue="1">
      <formula>S215=2</formula>
    </cfRule>
  </conditionalFormatting>
  <conditionalFormatting sqref="S216">
    <cfRule type="expression" dxfId="1136" priority="78" stopIfTrue="1">
      <formula>S216=1</formula>
    </cfRule>
    <cfRule type="expression" dxfId="1135" priority="79" stopIfTrue="1">
      <formula>S216=3</formula>
    </cfRule>
    <cfRule type="expression" dxfId="1134" priority="80" stopIfTrue="1">
      <formula>S216=2</formula>
    </cfRule>
  </conditionalFormatting>
  <conditionalFormatting sqref="S216:U216">
    <cfRule type="expression" dxfId="1133" priority="75" stopIfTrue="1">
      <formula>S216=1</formula>
    </cfRule>
    <cfRule type="expression" dxfId="1132" priority="76" stopIfTrue="1">
      <formula>S216=3</formula>
    </cfRule>
    <cfRule type="expression" dxfId="1131" priority="77" stopIfTrue="1">
      <formula>S216=2</formula>
    </cfRule>
  </conditionalFormatting>
  <conditionalFormatting sqref="S216:U216">
    <cfRule type="expression" dxfId="1130" priority="54" stopIfTrue="1">
      <formula>S216=1</formula>
    </cfRule>
    <cfRule type="expression" dxfId="1129" priority="55" stopIfTrue="1">
      <formula>S216=3</formula>
    </cfRule>
    <cfRule type="expression" dxfId="1128" priority="56" stopIfTrue="1">
      <formula>S216=2</formula>
    </cfRule>
  </conditionalFormatting>
  <conditionalFormatting sqref="S216:U216">
    <cfRule type="cellIs" dxfId="1127" priority="47" operator="equal">
      <formula>1</formula>
    </cfRule>
    <cfRule type="cellIs" dxfId="1126" priority="48" operator="equal">
      <formula>1</formula>
    </cfRule>
    <cfRule type="cellIs" dxfId="1125" priority="49" operator="equal">
      <formula>1</formula>
    </cfRule>
    <cfRule type="cellIs" dxfId="1124" priority="50" stopIfTrue="1" operator="equal">
      <formula>4</formula>
    </cfRule>
    <cfRule type="cellIs" dxfId="1123" priority="51" stopIfTrue="1" operator="equal">
      <formula>4</formula>
    </cfRule>
    <cfRule type="cellIs" dxfId="1122" priority="52" stopIfTrue="1" operator="equal">
      <formula>4</formula>
    </cfRule>
    <cfRule type="cellIs" dxfId="1121" priority="53" stopIfTrue="1" operator="equal">
      <formula>4</formula>
    </cfRule>
  </conditionalFormatting>
  <conditionalFormatting sqref="R216">
    <cfRule type="expression" dxfId="1120" priority="29" stopIfTrue="1">
      <formula>R216=1</formula>
    </cfRule>
    <cfRule type="expression" dxfId="1119" priority="30" stopIfTrue="1">
      <formula>R216=3</formula>
    </cfRule>
    <cfRule type="expression" dxfId="1118" priority="31" stopIfTrue="1">
      <formula>R216=2</formula>
    </cfRule>
  </conditionalFormatting>
  <conditionalFormatting sqref="R216">
    <cfRule type="cellIs" dxfId="1117" priority="22" operator="equal">
      <formula>1</formula>
    </cfRule>
    <cfRule type="cellIs" dxfId="1116" priority="23" operator="equal">
      <formula>1</formula>
    </cfRule>
    <cfRule type="cellIs" dxfId="1115" priority="24" operator="equal">
      <formula>1</formula>
    </cfRule>
    <cfRule type="cellIs" dxfId="1114" priority="25" stopIfTrue="1" operator="equal">
      <formula>4</formula>
    </cfRule>
    <cfRule type="cellIs" dxfId="1113" priority="26" stopIfTrue="1" operator="equal">
      <formula>4</formula>
    </cfRule>
    <cfRule type="cellIs" dxfId="1112" priority="27" stopIfTrue="1" operator="equal">
      <formula>4</formula>
    </cfRule>
    <cfRule type="cellIs" dxfId="1111" priority="28" stopIfTrue="1" operator="equal">
      <formula>4</formula>
    </cfRule>
  </conditionalFormatting>
  <conditionalFormatting sqref="X216">
    <cfRule type="expression" dxfId="1110" priority="7" stopIfTrue="1">
      <formula>X216=1</formula>
    </cfRule>
    <cfRule type="expression" dxfId="1109" priority="8" stopIfTrue="1">
      <formula>X216=3</formula>
    </cfRule>
    <cfRule type="expression" dxfId="1108" priority="9" stopIfTrue="1">
      <formula>X216=2</formula>
    </cfRule>
  </conditionalFormatting>
  <conditionalFormatting sqref="M3:O3">
    <cfRule type="cellIs" dxfId="1107" priority="1" operator="equal">
      <formula>$K$19</formula>
    </cfRule>
    <cfRule type="cellIs" dxfId="1106" priority="2" operator="equal">
      <formula>$K$19</formula>
    </cfRule>
    <cfRule type="cellIs" dxfId="1105" priority="3" operator="equal">
      <formula>$K$19</formula>
    </cfRule>
    <cfRule type="cellIs" dxfId="1104" priority="4" operator="equal">
      <formula>$K$19</formula>
    </cfRule>
    <cfRule type="cellIs" dxfId="1103" priority="5" stopIfTrue="1" operator="equal">
      <formula>$K$19</formula>
    </cfRule>
    <cfRule type="expression" dxfId="1102" priority="6" stopIfTrue="1">
      <formula>"N3=K21"</formula>
    </cfRule>
  </conditionalFormatting>
  <dataValidations count="2">
    <dataValidation type="list" allowBlank="1" showErrorMessage="1" sqref="K17" xr:uid="{00000000-0002-0000-0600-000000000000}">
      <formula1>$AL$43:$AL$74</formula1>
      <formula2>0</formula2>
    </dataValidation>
    <dataValidation type="list" errorStyle="warning" operator="equal" allowBlank="1" showDropDown="1" showInputMessage="1" showErrorMessage="1" error="Seulement 1, 2, 3 ou 4" promptTitle="notation" prompt="1 = acquis_x000a_2 = à renforcer_x000a_3 = en cours d'acquisition_x000a_4 = non encore acquis" sqref="B166:B171 B282 D238" xr:uid="{00000000-0002-0000-0600-000001000000}">
      <formula1>"1,2,3,4"</formula1>
      <formula2>0</formula2>
    </dataValidation>
  </dataValidations>
  <printOptions horizontalCentered="1"/>
  <pageMargins left="0.15748031496062992" right="0.31496062992125984" top="0.51181102362204722" bottom="0.31496062992125984"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2" tint="-0.499984740745262"/>
  </sheetPr>
  <dimension ref="A1:AV283"/>
  <sheetViews>
    <sheetView showGridLines="0" showRowColHeaders="0" showZeros="0" topLeftCell="A3" zoomScale="115" zoomScaleNormal="115" workbookViewId="0">
      <selection activeCell="K17" sqref="K17"/>
    </sheetView>
  </sheetViews>
  <sheetFormatPr baseColWidth="10" defaultColWidth="8.7109375" defaultRowHeight="15.75" customHeight="1" x14ac:dyDescent="0.2"/>
  <cols>
    <col min="1" max="1" width="2.7109375" style="10" customWidth="1"/>
    <col min="2" max="2" width="5" style="13" customWidth="1"/>
    <col min="3" max="4" width="3.140625" style="13" customWidth="1"/>
    <col min="5" max="5" width="0.7109375" style="13" customWidth="1"/>
    <col min="6" max="9" width="8.7109375" style="14" hidden="1" customWidth="1"/>
    <col min="10" max="10" width="14.5703125" style="14" customWidth="1"/>
    <col min="11" max="11" width="13" style="14" customWidth="1"/>
    <col min="12" max="15" width="6.5703125" style="14" customWidth="1"/>
    <col min="16" max="16" width="11.7109375" style="14" customWidth="1"/>
    <col min="17" max="17" width="3.7109375" style="14" customWidth="1"/>
    <col min="18" max="20" width="4" style="14" customWidth="1"/>
    <col min="21" max="21" width="4.28515625" style="14" customWidth="1"/>
    <col min="22" max="22" width="8.7109375" style="14" customWidth="1"/>
    <col min="23" max="23" width="6.7109375" style="14" hidden="1" customWidth="1"/>
    <col min="24" max="26" width="2.85546875" style="14" hidden="1" customWidth="1"/>
    <col min="27" max="27" width="17" style="14" hidden="1" customWidth="1"/>
    <col min="28" max="28" width="3.5703125" style="14" hidden="1" customWidth="1"/>
    <col min="29" max="29" width="4.5703125" style="14" hidden="1" customWidth="1"/>
    <col min="30" max="30" width="4.85546875" style="14" hidden="1" customWidth="1"/>
    <col min="31" max="31" width="6.28515625" style="14" hidden="1" customWidth="1"/>
    <col min="32" max="32" width="4.5703125" style="14" hidden="1" customWidth="1"/>
    <col min="33" max="36" width="3" style="14" hidden="1" customWidth="1"/>
    <col min="37" max="37" width="3.42578125" style="14" hidden="1" customWidth="1"/>
    <col min="38" max="38" width="2.42578125" style="14" hidden="1" customWidth="1"/>
    <col min="39" max="39" width="3.85546875" style="14" hidden="1" customWidth="1"/>
    <col min="40" max="40" width="4" style="14" hidden="1" customWidth="1"/>
    <col min="41" max="41" width="4.42578125" style="14" hidden="1" customWidth="1"/>
    <col min="42" max="42" width="3.5703125" style="14" hidden="1" customWidth="1"/>
    <col min="43" max="43" width="10.7109375" style="14" hidden="1" customWidth="1"/>
    <col min="44" max="44" width="13.42578125" style="14" hidden="1" customWidth="1"/>
    <col min="45" max="48" width="8.7109375" style="14" hidden="1" customWidth="1"/>
    <col min="49" max="72" width="8.7109375" style="14" customWidth="1"/>
    <col min="73" max="16384" width="8.7109375" style="14"/>
  </cols>
  <sheetData>
    <row r="1" spans="1:48" ht="15.75" hidden="1" customHeight="1" x14ac:dyDescent="0.2"/>
    <row r="2" spans="1:48" ht="15.75" hidden="1" customHeight="1" x14ac:dyDescent="0.2"/>
    <row r="3" spans="1:48" ht="33.75" customHeight="1" thickBot="1" x14ac:dyDescent="0.25">
      <c r="D3" s="134"/>
      <c r="L3" s="156">
        <f>INDEX('Liste des élèves'!S13:S42,'Profil classe'!Q4,1,1)</f>
        <v>3</v>
      </c>
      <c r="M3" s="157" t="str">
        <f>IF(L3=3,"CM1","CP")</f>
        <v>CM1</v>
      </c>
      <c r="N3" s="157" t="str">
        <f>IF(L3=3,"CM2","CE1")</f>
        <v>CM2</v>
      </c>
      <c r="O3" s="157" t="str">
        <f>IF(L3=3,"6ème","CE2")</f>
        <v>6ème</v>
      </c>
      <c r="AS3" s="14" t="s">
        <v>232</v>
      </c>
      <c r="AU3" s="413">
        <f>K17</f>
        <v>0</v>
      </c>
      <c r="AV3" s="14">
        <f>'Profil classe'!Q4</f>
        <v>3</v>
      </c>
    </row>
    <row r="4" spans="1:48" ht="13.15" customHeight="1" x14ac:dyDescent="0.2">
      <c r="A4" s="158" t="e">
        <f>'Eva. classe'!#REF!</f>
        <v>#REF!</v>
      </c>
      <c r="B4" s="158"/>
      <c r="C4" s="158"/>
      <c r="D4" s="158"/>
      <c r="E4" s="158"/>
      <c r="F4" s="158"/>
      <c r="G4" s="158"/>
      <c r="H4" s="158"/>
      <c r="I4" s="158"/>
      <c r="J4" s="159"/>
      <c r="K4" s="158"/>
      <c r="L4" s="414" t="str">
        <f>IF(L3=2,"Cycle des apprentissages fondamentaux","Cycle de consolidation")</f>
        <v>Cycle de consolidation</v>
      </c>
      <c r="M4" s="414"/>
      <c r="N4" s="414"/>
      <c r="O4" s="414"/>
      <c r="P4" s="158"/>
      <c r="Q4" s="158"/>
      <c r="R4" s="158"/>
      <c r="S4" s="158"/>
      <c r="T4" s="158"/>
      <c r="U4" s="158"/>
      <c r="V4" s="92"/>
      <c r="W4" s="92"/>
    </row>
    <row r="5" spans="1:48" ht="6" customHeight="1" x14ac:dyDescent="0.2">
      <c r="A5" s="160"/>
      <c r="B5" s="161"/>
      <c r="C5" s="161"/>
      <c r="D5" s="161"/>
      <c r="E5" s="161"/>
      <c r="F5" s="161"/>
      <c r="G5" s="161"/>
      <c r="H5" s="161"/>
      <c r="I5" s="161"/>
      <c r="K5" s="162"/>
      <c r="L5" s="162"/>
      <c r="M5" s="162"/>
      <c r="N5" s="162"/>
      <c r="O5" s="162"/>
      <c r="P5" s="162"/>
      <c r="Q5" s="162"/>
      <c r="R5" s="162"/>
      <c r="S5" s="162"/>
      <c r="T5" s="162"/>
      <c r="U5" s="162"/>
    </row>
    <row r="6" spans="1:48" ht="13.5" customHeight="1" x14ac:dyDescent="0.2">
      <c r="A6" s="163"/>
      <c r="B6" s="163"/>
      <c r="C6" s="163"/>
      <c r="D6" s="163"/>
      <c r="E6" s="163"/>
      <c r="F6" s="163"/>
      <c r="G6" s="163"/>
      <c r="H6" s="163"/>
      <c r="I6" s="163"/>
      <c r="J6" s="163"/>
      <c r="K6" s="163"/>
      <c r="L6" s="163"/>
      <c r="M6" s="163"/>
      <c r="N6" s="163"/>
      <c r="O6" s="163"/>
      <c r="P6" s="163"/>
      <c r="Q6" s="163"/>
      <c r="R6" s="163"/>
      <c r="S6" s="163"/>
      <c r="T6" s="163"/>
      <c r="U6" s="163"/>
    </row>
    <row r="7" spans="1:48" ht="12" customHeight="1" x14ac:dyDescent="0.2">
      <c r="A7" s="163"/>
      <c r="B7" s="163"/>
      <c r="C7" s="164"/>
      <c r="D7" s="163"/>
      <c r="E7" s="163"/>
      <c r="F7" s="163"/>
      <c r="G7" s="163"/>
      <c r="H7" s="163"/>
      <c r="I7" s="163"/>
      <c r="K7" s="134"/>
      <c r="L7" s="163"/>
      <c r="M7" s="163"/>
      <c r="N7" s="163"/>
      <c r="O7" s="163"/>
      <c r="P7" s="163"/>
      <c r="Q7" s="163"/>
      <c r="R7" s="163"/>
      <c r="S7" s="163"/>
      <c r="T7" s="163"/>
      <c r="U7" s="163"/>
    </row>
    <row r="8" spans="1:48" ht="9" customHeight="1" x14ac:dyDescent="0.2">
      <c r="A8" s="165"/>
      <c r="B8" s="14"/>
      <c r="C8" s="14"/>
      <c r="D8" s="158"/>
      <c r="E8" s="158"/>
      <c r="F8" s="158"/>
      <c r="G8" s="158"/>
      <c r="H8" s="158"/>
      <c r="I8" s="158"/>
      <c r="J8" s="158"/>
      <c r="N8" s="158"/>
      <c r="O8" s="158"/>
      <c r="P8" s="158"/>
      <c r="Q8" s="158"/>
      <c r="R8" s="158"/>
      <c r="S8" s="158"/>
      <c r="T8" s="158"/>
      <c r="U8" s="158"/>
    </row>
    <row r="9" spans="1:48" ht="15.75" customHeight="1" x14ac:dyDescent="0.2">
      <c r="A9" s="165"/>
      <c r="B9" s="642">
        <f>'Eva. classe'!B4</f>
        <v>0</v>
      </c>
      <c r="C9" s="642"/>
      <c r="D9" s="642"/>
      <c r="E9" s="642"/>
      <c r="F9" s="642"/>
      <c r="G9" s="642"/>
      <c r="H9" s="642"/>
      <c r="I9" s="642"/>
      <c r="J9" s="642"/>
      <c r="K9" s="642"/>
      <c r="L9" s="642"/>
      <c r="M9" s="642"/>
      <c r="N9" s="642"/>
      <c r="O9" s="642"/>
      <c r="P9" s="642"/>
      <c r="Q9" s="642"/>
      <c r="R9" s="642"/>
      <c r="S9" s="642"/>
      <c r="T9" s="642"/>
      <c r="U9" s="642"/>
    </row>
    <row r="10" spans="1:48" ht="11.25" hidden="1" customHeight="1" x14ac:dyDescent="0.2">
      <c r="A10" s="167"/>
      <c r="B10" s="167"/>
      <c r="C10" s="167"/>
      <c r="D10" s="167"/>
      <c r="E10" s="167"/>
      <c r="F10" s="167"/>
      <c r="G10" s="167"/>
      <c r="H10" s="167"/>
      <c r="I10" s="167"/>
      <c r="J10" s="167"/>
      <c r="K10" s="167"/>
      <c r="L10" s="167"/>
      <c r="M10" s="167"/>
      <c r="N10" s="167"/>
      <c r="O10" s="167"/>
      <c r="P10" s="167"/>
      <c r="Q10" s="167"/>
      <c r="R10" s="167"/>
      <c r="S10" s="167"/>
      <c r="T10" s="167"/>
      <c r="U10" s="167"/>
    </row>
    <row r="11" spans="1:48" ht="27" customHeight="1" x14ac:dyDescent="0.2">
      <c r="A11" s="168"/>
      <c r="B11" s="634">
        <f>'Eva. classe'!B6</f>
        <v>0</v>
      </c>
      <c r="C11" s="634"/>
      <c r="D11" s="634"/>
      <c r="E11" s="634"/>
      <c r="F11" s="634"/>
      <c r="G11" s="634"/>
      <c r="H11" s="634"/>
      <c r="I11" s="634"/>
      <c r="J11" s="634"/>
      <c r="K11" s="634"/>
      <c r="L11" s="634"/>
      <c r="M11" s="634"/>
      <c r="N11" s="634"/>
      <c r="O11" s="634"/>
      <c r="P11" s="634"/>
      <c r="Q11" s="634"/>
      <c r="R11" s="634"/>
      <c r="S11" s="634"/>
      <c r="T11" s="634"/>
      <c r="U11" s="634"/>
    </row>
    <row r="12" spans="1:48" ht="10.5" customHeight="1" x14ac:dyDescent="0.2">
      <c r="A12" s="167"/>
      <c r="B12" s="641">
        <f>'Eva. classe'!B7</f>
        <v>0</v>
      </c>
      <c r="C12" s="641"/>
      <c r="D12" s="641"/>
      <c r="E12" s="641"/>
      <c r="F12" s="641"/>
      <c r="G12" s="641"/>
      <c r="H12" s="641"/>
      <c r="I12" s="641"/>
      <c r="J12" s="641"/>
      <c r="K12" s="641"/>
      <c r="L12" s="641"/>
      <c r="M12" s="641"/>
      <c r="N12" s="641"/>
      <c r="O12" s="641"/>
      <c r="P12" s="641"/>
      <c r="Q12" s="641"/>
      <c r="R12" s="641"/>
      <c r="S12" s="641"/>
      <c r="T12" s="641"/>
      <c r="U12" s="641"/>
      <c r="X12" s="14" t="s">
        <v>0</v>
      </c>
    </row>
    <row r="13" spans="1:48" ht="5.25" customHeight="1" x14ac:dyDescent="0.2">
      <c r="A13" s="169"/>
      <c r="V13" s="95"/>
      <c r="W13" s="95"/>
    </row>
    <row r="14" spans="1:48" ht="12" customHeight="1" x14ac:dyDescent="0.2">
      <c r="A14" s="170"/>
      <c r="B14" s="642">
        <f>'Eva. classe'!B5</f>
        <v>0</v>
      </c>
      <c r="C14" s="642"/>
      <c r="D14" s="642"/>
      <c r="E14" s="642"/>
      <c r="F14" s="642"/>
      <c r="G14" s="642"/>
      <c r="H14" s="642"/>
      <c r="I14" s="642"/>
      <c r="J14" s="642"/>
      <c r="K14" s="642"/>
      <c r="L14" s="642"/>
      <c r="M14" s="642"/>
      <c r="N14" s="642"/>
      <c r="O14" s="642"/>
      <c r="P14" s="642"/>
      <c r="Q14" s="642"/>
      <c r="R14" s="642"/>
      <c r="S14" s="642"/>
      <c r="T14" s="642"/>
      <c r="U14" s="642"/>
      <c r="V14" s="364"/>
      <c r="W14" s="364"/>
    </row>
    <row r="15" spans="1:48" ht="6" customHeight="1" x14ac:dyDescent="0.2">
      <c r="B15" s="134"/>
      <c r="C15" s="134"/>
      <c r="D15" s="134"/>
      <c r="E15" s="134"/>
      <c r="F15" s="134"/>
      <c r="G15" s="134"/>
      <c r="H15" s="134"/>
      <c r="I15" s="134"/>
      <c r="J15" s="134"/>
    </row>
    <row r="16" spans="1:48" ht="15.75" customHeight="1" x14ac:dyDescent="0.2">
      <c r="B16" s="116"/>
      <c r="C16" s="197" t="s">
        <v>114</v>
      </c>
      <c r="D16" s="197"/>
      <c r="E16" s="197"/>
      <c r="F16" s="197"/>
      <c r="G16" s="198"/>
      <c r="H16" s="199"/>
      <c r="I16" s="199"/>
      <c r="J16" s="199"/>
      <c r="K16" s="123">
        <f>INDEX('Liste des élèves'!D13:D42,'Profil classe'!Q4,1,1)</f>
        <v>0</v>
      </c>
      <c r="L16" s="123"/>
      <c r="M16" s="123"/>
      <c r="N16" s="123"/>
      <c r="O16" s="123"/>
      <c r="P16" s="123"/>
      <c r="Q16" s="120"/>
      <c r="R16" s="120"/>
      <c r="S16" s="120"/>
      <c r="T16" s="121"/>
      <c r="U16" s="121"/>
    </row>
    <row r="17" spans="1:31" ht="15.75" customHeight="1" x14ac:dyDescent="0.2">
      <c r="B17" s="116"/>
      <c r="C17" s="197" t="s">
        <v>115</v>
      </c>
      <c r="D17" s="197"/>
      <c r="E17" s="197"/>
      <c r="F17" s="197"/>
      <c r="G17" s="197"/>
      <c r="H17" s="199"/>
      <c r="I17" s="199"/>
      <c r="J17" s="199"/>
      <c r="K17" s="180">
        <v>0</v>
      </c>
      <c r="L17" s="118"/>
      <c r="M17" s="118" t="s">
        <v>0</v>
      </c>
      <c r="N17" s="118"/>
      <c r="O17" s="118"/>
      <c r="P17" s="118"/>
      <c r="Q17" s="119"/>
      <c r="R17" s="120"/>
      <c r="S17" s="120"/>
      <c r="T17" s="121"/>
      <c r="U17" s="121"/>
    </row>
    <row r="18" spans="1:31" ht="15.75" customHeight="1" x14ac:dyDescent="0.2">
      <c r="B18" s="116"/>
      <c r="C18" s="668" t="str">
        <f>IF(INDEX('Liste des élèves'!O13:O42,'Profil classe'!Q4)="F","Née le : ","Né le : ")</f>
        <v xml:space="preserve">Né le : </v>
      </c>
      <c r="D18" s="669"/>
      <c r="E18" s="669"/>
      <c r="F18" s="669"/>
      <c r="G18" s="669"/>
      <c r="H18" s="669"/>
      <c r="I18" s="669"/>
      <c r="J18" s="669"/>
      <c r="K18" s="117" t="str">
        <f>INDEX('Liste des élèves'!G13:G42,'Profil classe'!Q4)</f>
        <v/>
      </c>
      <c r="L18" s="117"/>
      <c r="M18" s="117"/>
      <c r="N18" s="118"/>
      <c r="O18" s="118"/>
      <c r="P18" s="118"/>
      <c r="Q18" s="119"/>
      <c r="R18" s="120"/>
      <c r="S18" s="120"/>
      <c r="T18" s="121"/>
      <c r="U18" s="121"/>
    </row>
    <row r="19" spans="1:31" ht="15.75" customHeight="1" x14ac:dyDescent="0.2">
      <c r="B19" s="116"/>
      <c r="C19" s="200" t="s">
        <v>160</v>
      </c>
      <c r="D19" s="197"/>
      <c r="E19" s="197"/>
      <c r="F19" s="197"/>
      <c r="G19" s="199"/>
      <c r="H19" s="199"/>
      <c r="I19" s="199"/>
      <c r="J19" s="199"/>
      <c r="K19" s="117" t="str">
        <f>INDEX('Liste des élèves'!N13:N42,'Profil classe'!Q4,1,1)</f>
        <v/>
      </c>
      <c r="L19" s="117"/>
      <c r="M19" s="117"/>
      <c r="N19" s="118"/>
      <c r="O19" s="118"/>
      <c r="P19" s="118"/>
      <c r="Q19" s="119"/>
      <c r="R19" s="120"/>
      <c r="S19" s="120"/>
      <c r="T19" s="121"/>
      <c r="U19" s="121"/>
    </row>
    <row r="20" spans="1:31" ht="15.75" customHeight="1" x14ac:dyDescent="0.2">
      <c r="B20" s="116"/>
      <c r="C20" s="200" t="str">
        <f>IF(LEFT('Eva. classe'!B3,3)="Mme","Enseignante :","Enseignant :")</f>
        <v>Enseignant :</v>
      </c>
      <c r="D20" s="197"/>
      <c r="E20" s="197"/>
      <c r="F20" s="197"/>
      <c r="G20" s="199"/>
      <c r="H20" s="199"/>
      <c r="I20" s="199"/>
      <c r="J20" s="199"/>
      <c r="K20" s="117">
        <f>'Eva. classe'!B3</f>
        <v>0</v>
      </c>
      <c r="L20" s="117"/>
      <c r="M20" s="117"/>
      <c r="N20" s="118"/>
      <c r="O20" s="118"/>
      <c r="P20" s="118"/>
      <c r="Q20" s="119"/>
      <c r="R20" s="120"/>
      <c r="S20" s="120"/>
      <c r="T20" s="121"/>
      <c r="U20" s="121"/>
    </row>
    <row r="21" spans="1:31" ht="15.75" hidden="1" customHeight="1" x14ac:dyDescent="0.2">
      <c r="B21" s="125"/>
      <c r="C21" s="126"/>
      <c r="D21" s="127"/>
      <c r="E21" s="127"/>
      <c r="F21" s="127"/>
      <c r="G21" s="128"/>
      <c r="H21" s="128"/>
      <c r="I21" s="128"/>
      <c r="J21" s="128"/>
      <c r="K21" s="129"/>
      <c r="L21" s="129"/>
      <c r="M21" s="129"/>
      <c r="N21" s="130"/>
      <c r="O21" s="131"/>
      <c r="P21" s="131"/>
      <c r="Q21" s="131"/>
      <c r="R21" s="132"/>
      <c r="S21" s="132"/>
      <c r="T21" s="133"/>
      <c r="U21" s="133"/>
    </row>
    <row r="22" spans="1:31" ht="15" hidden="1" customHeight="1" x14ac:dyDescent="0.2">
      <c r="B22" s="134"/>
    </row>
    <row r="23" spans="1:31" ht="15.75" hidden="1" customHeight="1" x14ac:dyDescent="0.2"/>
    <row r="24" spans="1:31" ht="15.75" hidden="1" customHeight="1" x14ac:dyDescent="0.2">
      <c r="J24" s="10" t="s">
        <v>116</v>
      </c>
      <c r="K24" s="11">
        <f>K17</f>
        <v>0</v>
      </c>
      <c r="L24" s="90"/>
      <c r="M24" s="90"/>
      <c r="R24" s="135">
        <f>'Profil classe'!Q4</f>
        <v>3</v>
      </c>
      <c r="S24" s="638">
        <f>'Eva. classe'!B3</f>
        <v>0</v>
      </c>
      <c r="T24" s="639"/>
      <c r="U24" s="640"/>
    </row>
    <row r="25" spans="1:31" ht="15.75" hidden="1" customHeight="1" x14ac:dyDescent="0.2">
      <c r="K25" s="136" t="s">
        <v>0</v>
      </c>
      <c r="L25" s="136"/>
      <c r="M25" s="136"/>
      <c r="R25" s="137"/>
      <c r="AD25" s="136"/>
      <c r="AE25" s="136"/>
    </row>
    <row r="26" spans="1:31" ht="12.75" hidden="1" customHeight="1" x14ac:dyDescent="0.2">
      <c r="B26" s="13" t="s">
        <v>0</v>
      </c>
      <c r="J26" s="635"/>
      <c r="K26" s="635"/>
      <c r="L26" s="635"/>
      <c r="M26" s="635"/>
      <c r="N26" s="635"/>
      <c r="O26" s="635"/>
      <c r="P26" s="635"/>
      <c r="Q26" s="635"/>
      <c r="R26" s="635"/>
      <c r="S26" s="635"/>
      <c r="T26" s="635"/>
      <c r="U26" s="635"/>
      <c r="V26" s="15"/>
      <c r="W26" s="15"/>
      <c r="X26" s="15"/>
      <c r="Y26" s="15"/>
      <c r="Z26" s="15"/>
      <c r="AA26" s="15"/>
    </row>
    <row r="27" spans="1:31" ht="12.75" hidden="1" customHeight="1" x14ac:dyDescent="0.2">
      <c r="J27" s="635"/>
      <c r="K27" s="635"/>
      <c r="L27" s="635"/>
      <c r="M27" s="635"/>
      <c r="N27" s="635"/>
      <c r="O27" s="635"/>
      <c r="P27" s="635"/>
      <c r="Q27" s="635"/>
      <c r="R27" s="635"/>
      <c r="S27" s="635"/>
      <c r="T27" s="635"/>
      <c r="U27" s="635"/>
      <c r="V27" s="15"/>
      <c r="W27" s="15"/>
      <c r="X27" s="15"/>
      <c r="Y27" s="15"/>
      <c r="Z27" s="15"/>
      <c r="AA27" s="15"/>
    </row>
    <row r="28" spans="1:31" ht="12.75" hidden="1" customHeight="1" x14ac:dyDescent="0.2">
      <c r="J28" s="635"/>
      <c r="K28" s="635"/>
      <c r="L28" s="635"/>
      <c r="M28" s="635"/>
      <c r="N28" s="635"/>
      <c r="O28" s="635"/>
      <c r="P28" s="635"/>
      <c r="Q28" s="635"/>
      <c r="R28" s="635"/>
      <c r="S28" s="635"/>
      <c r="T28" s="635"/>
      <c r="U28" s="635"/>
      <c r="V28" s="17"/>
      <c r="W28" s="17"/>
      <c r="X28" s="17"/>
      <c r="Y28" s="17"/>
      <c r="Z28" s="17"/>
      <c r="AA28" s="17"/>
    </row>
    <row r="29" spans="1:31" ht="15.75" hidden="1" customHeight="1" x14ac:dyDescent="0.2">
      <c r="A29" s="19"/>
      <c r="B29" s="19">
        <f>COUNTIF(B31:B33,"&lt;&gt;0")</f>
        <v>0</v>
      </c>
      <c r="C29" s="19">
        <f>COUNTIF(C31:C33,"&lt;&gt;0")</f>
        <v>0</v>
      </c>
      <c r="D29" s="19">
        <f>COUNTIF(D31:D33,"&lt;&gt;0")</f>
        <v>0</v>
      </c>
      <c r="E29" s="19"/>
      <c r="F29" s="19"/>
      <c r="G29" s="19"/>
      <c r="H29" s="19"/>
      <c r="I29" s="19"/>
      <c r="J29" s="19"/>
      <c r="K29" s="19"/>
      <c r="L29" s="19"/>
      <c r="M29" s="19"/>
      <c r="N29" s="19"/>
      <c r="O29" s="19"/>
      <c r="P29" s="19"/>
      <c r="Q29" s="19"/>
      <c r="R29" s="19"/>
      <c r="S29" s="19"/>
      <c r="T29" s="19"/>
      <c r="U29" s="19"/>
      <c r="V29" s="17"/>
      <c r="W29" s="17"/>
      <c r="X29" s="17"/>
      <c r="Y29" s="17"/>
      <c r="Z29" s="17"/>
      <c r="AA29" s="17"/>
    </row>
    <row r="30" spans="1:31" ht="15.75" hidden="1" customHeight="1" x14ac:dyDescent="0.2">
      <c r="B30" s="20" t="s">
        <v>117</v>
      </c>
      <c r="C30" s="20" t="s">
        <v>118</v>
      </c>
      <c r="D30" s="20" t="s">
        <v>119</v>
      </c>
      <c r="J30" s="21" t="str">
        <f>'Eva. classe'!B13</f>
        <v>1. LANGAGE ORAL</v>
      </c>
      <c r="K30" s="10"/>
      <c r="L30" s="10"/>
      <c r="M30" s="10"/>
      <c r="N30" s="10"/>
      <c r="O30" s="10"/>
      <c r="P30" s="10"/>
      <c r="Q30" s="10"/>
      <c r="R30" s="10"/>
      <c r="S30" s="10"/>
      <c r="T30" s="10" t="s">
        <v>0</v>
      </c>
      <c r="U30" s="10"/>
      <c r="V30" s="10"/>
    </row>
    <row r="31" spans="1:31" ht="15.75" hidden="1" customHeight="1" x14ac:dyDescent="0.2">
      <c r="A31" s="10">
        <f>'Eva. classe'!A14</f>
        <v>1</v>
      </c>
      <c r="B31" s="22">
        <f>INDEX('Eva. classe'!C14:AF14,R24)</f>
        <v>0</v>
      </c>
      <c r="C31" s="22">
        <f>INDEX('Eva. classe'!AG14:BJ14,R24)</f>
        <v>0</v>
      </c>
      <c r="D31" s="22">
        <f>INDEX('Eva. classe'!BK14:CN14,R24)</f>
        <v>0</v>
      </c>
      <c r="F31" s="14">
        <f t="shared" ref="F31:F92" si="0">MIN(COUNTIF(D31,2)+COUNTIF(D31,1)+COUNTIF(C31,2)+COUNTIF(C31,1)+COUNTIF(B31,2)+COUNTIF(B31,1),1)</f>
        <v>0</v>
      </c>
      <c r="G31" s="14">
        <f t="shared" ref="G31:G92" si="1">IF(OR(D31=3,D31=4),0,F31)</f>
        <v>0</v>
      </c>
      <c r="H31" s="14">
        <f t="shared" ref="H31:H92" si="2">IF(OR(C31=3,C31=4),0,1)</f>
        <v>1</v>
      </c>
      <c r="I31" s="14">
        <f t="shared" ref="I31:I92" si="3">IF(OR(D31=2,D31=1),1,G31*H31)</f>
        <v>0</v>
      </c>
      <c r="J31" s="23" t="str">
        <f>'Eva. classe'!B14</f>
        <v>Participer à un débat</v>
      </c>
      <c r="K31" s="23"/>
      <c r="L31" s="23"/>
      <c r="M31" s="23"/>
      <c r="N31" s="23"/>
      <c r="O31" s="23"/>
      <c r="P31" s="23"/>
      <c r="Q31" s="23"/>
      <c r="R31" s="23"/>
      <c r="S31" s="23"/>
      <c r="T31" s="23"/>
      <c r="U31" s="23"/>
      <c r="V31" s="23"/>
    </row>
    <row r="32" spans="1:31" ht="15.75" hidden="1" customHeight="1" x14ac:dyDescent="0.2">
      <c r="A32" s="10">
        <f>'Eva. classe'!A15</f>
        <v>2</v>
      </c>
      <c r="B32" s="22">
        <f>INDEX('Eva. classe'!C15:AF15,R24)</f>
        <v>0</v>
      </c>
      <c r="C32" s="22">
        <f>INDEX('Eva. classe'!AG15:BJ15,R24)</f>
        <v>0</v>
      </c>
      <c r="D32" s="22">
        <f>INDEX('Eva. classe'!BK15:CN15,R24)</f>
        <v>0</v>
      </c>
      <c r="F32" s="14">
        <f t="shared" si="0"/>
        <v>0</v>
      </c>
      <c r="G32" s="14">
        <f t="shared" si="1"/>
        <v>0</v>
      </c>
      <c r="H32" s="14">
        <f t="shared" si="2"/>
        <v>1</v>
      </c>
      <c r="I32" s="14">
        <f t="shared" si="3"/>
        <v>0</v>
      </c>
      <c r="J32" s="23" t="str">
        <f>'Eva. classe'!B15</f>
        <v>Participer à un échange, un débat en tenant compte du point de vue d'autrui et du thème.</v>
      </c>
      <c r="K32" s="23"/>
      <c r="L32" s="23"/>
      <c r="M32" s="23"/>
      <c r="N32" s="23"/>
      <c r="O32" s="23"/>
      <c r="P32" s="23"/>
      <c r="Q32" s="23"/>
      <c r="R32" s="23"/>
      <c r="S32" s="23"/>
      <c r="T32" s="23"/>
      <c r="U32" s="23"/>
      <c r="V32" s="23"/>
    </row>
    <row r="33" spans="1:39" ht="15.75" hidden="1" customHeight="1" x14ac:dyDescent="0.2">
      <c r="A33" s="10">
        <f>'Eva. classe'!A16</f>
        <v>3</v>
      </c>
      <c r="B33" s="22">
        <f>INDEX('Eva. classe'!C16:AF16,R24)</f>
        <v>0</v>
      </c>
      <c r="C33" s="22">
        <f>INDEX('Eva. classe'!AG16:BJ16,R24)</f>
        <v>0</v>
      </c>
      <c r="D33" s="22">
        <f>INDEX('Eva. classe'!BK16:CN16,R24)</f>
        <v>0</v>
      </c>
      <c r="F33" s="14">
        <f t="shared" si="0"/>
        <v>0</v>
      </c>
      <c r="G33" s="14">
        <f t="shared" si="1"/>
        <v>0</v>
      </c>
      <c r="H33" s="14">
        <f t="shared" si="2"/>
        <v>1</v>
      </c>
      <c r="I33" s="14">
        <f t="shared" si="3"/>
        <v>0</v>
      </c>
      <c r="J33" s="23" t="str">
        <f>'Eva. classe'!B16</f>
        <v>Mémoriser et dire sans erreur et de manière expressive des poèmes et des textes en prose.</v>
      </c>
      <c r="K33" s="23"/>
      <c r="L33" s="23"/>
      <c r="M33" s="23"/>
      <c r="N33" s="23"/>
      <c r="O33" s="23"/>
      <c r="P33" s="23"/>
      <c r="Q33" s="23"/>
      <c r="R33" s="23"/>
      <c r="S33" s="23"/>
      <c r="T33" s="23"/>
      <c r="U33" s="23"/>
      <c r="V33" s="23"/>
      <c r="W33" s="369"/>
      <c r="X33" s="369"/>
      <c r="Y33" s="369"/>
      <c r="Z33" s="369"/>
      <c r="AA33" s="369"/>
    </row>
    <row r="34" spans="1:39" ht="15.75" hidden="1" customHeight="1" x14ac:dyDescent="0.2">
      <c r="B34" s="25"/>
      <c r="C34" s="25"/>
      <c r="D34" s="25"/>
      <c r="J34" s="23"/>
      <c r="K34" s="23"/>
      <c r="L34" s="23"/>
      <c r="M34" s="23"/>
      <c r="N34" s="23"/>
      <c r="O34" s="23"/>
      <c r="P34" s="23"/>
      <c r="Q34" s="23"/>
      <c r="R34" s="23"/>
      <c r="S34" s="23"/>
      <c r="T34" s="23"/>
      <c r="U34" s="23"/>
      <c r="V34" s="23"/>
      <c r="W34" s="369"/>
      <c r="X34" s="369"/>
      <c r="Y34" s="369"/>
      <c r="Z34" s="369"/>
      <c r="AA34" s="369"/>
    </row>
    <row r="35" spans="1:39" ht="15.75" hidden="1" customHeight="1" x14ac:dyDescent="0.2">
      <c r="J35" s="21">
        <f>'Eva. classe'!B17</f>
        <v>0</v>
      </c>
      <c r="K35" s="23"/>
      <c r="L35" s="23"/>
      <c r="M35" s="23"/>
      <c r="N35" s="23"/>
      <c r="O35" s="23"/>
      <c r="P35" s="23"/>
      <c r="Q35" s="23"/>
      <c r="R35" s="23"/>
      <c r="S35" s="23"/>
      <c r="T35" s="23"/>
      <c r="U35" s="23"/>
      <c r="V35" s="23"/>
      <c r="W35" s="369"/>
      <c r="X35" s="369"/>
      <c r="Y35" s="369"/>
      <c r="Z35" s="369"/>
      <c r="AA35" s="369"/>
    </row>
    <row r="36" spans="1:39" ht="15.75" hidden="1" customHeight="1" x14ac:dyDescent="0.2">
      <c r="B36" s="20" t="s">
        <v>117</v>
      </c>
      <c r="C36" s="20" t="s">
        <v>118</v>
      </c>
      <c r="D36" s="20" t="s">
        <v>119</v>
      </c>
      <c r="J36" s="26" t="str">
        <f>'Eva. classe'!B18</f>
        <v>2. LECTURE ET COMPRÉHENSION DE L'ÉCRIT</v>
      </c>
      <c r="K36" s="23"/>
      <c r="L36" s="23"/>
      <c r="M36" s="23"/>
      <c r="N36" s="23"/>
      <c r="O36" s="23"/>
      <c r="P36" s="23"/>
      <c r="Q36" s="23"/>
      <c r="R36" s="23"/>
      <c r="S36" s="23"/>
      <c r="T36" s="23"/>
      <c r="U36" s="23"/>
      <c r="V36" s="23"/>
      <c r="W36" s="369"/>
      <c r="X36" s="369"/>
      <c r="Y36" s="369"/>
      <c r="Z36" s="369"/>
      <c r="AA36" s="369"/>
    </row>
    <row r="37" spans="1:39" ht="15.75" hidden="1" customHeight="1" x14ac:dyDescent="0.2">
      <c r="A37" s="10">
        <f>'Eva. classe'!A19</f>
        <v>4</v>
      </c>
      <c r="B37" s="27">
        <f>INDEX('Eva. classe'!C19:AF19,R24)</f>
        <v>0</v>
      </c>
      <c r="C37" s="27">
        <f>INDEX('Eva. classe'!AG19:BJ19,R24)</f>
        <v>0</v>
      </c>
      <c r="D37" s="27">
        <f>INDEX('Eva. classe'!BK19:CN19,R24)</f>
        <v>0</v>
      </c>
      <c r="F37" s="14">
        <f t="shared" si="0"/>
        <v>0</v>
      </c>
      <c r="G37" s="14">
        <f t="shared" si="1"/>
        <v>0</v>
      </c>
      <c r="H37" s="14">
        <f t="shared" si="2"/>
        <v>1</v>
      </c>
      <c r="I37" s="14">
        <f t="shared" si="3"/>
        <v>0</v>
      </c>
      <c r="J37" s="23" t="str">
        <f>'Eva. classe'!B19</f>
        <v>Lire avec facilité des mots nouveaux, un texte et augmenter sa rapidité de lecture.</v>
      </c>
      <c r="K37" s="23"/>
      <c r="L37" s="23"/>
      <c r="M37" s="23"/>
      <c r="N37" s="23"/>
      <c r="O37" s="23"/>
      <c r="P37" s="23"/>
      <c r="Q37" s="23"/>
      <c r="R37" s="23"/>
      <c r="S37" s="23"/>
      <c r="T37" s="23"/>
      <c r="U37" s="23"/>
      <c r="V37" s="23"/>
      <c r="W37" s="369"/>
      <c r="X37" s="369"/>
      <c r="Y37" s="369"/>
      <c r="Z37" s="369"/>
      <c r="AA37" s="369"/>
    </row>
    <row r="38" spans="1:39" ht="15.75" hidden="1" customHeight="1" x14ac:dyDescent="0.2">
      <c r="A38" s="10">
        <f>'Eva. classe'!A20</f>
        <v>5</v>
      </c>
      <c r="B38" s="27">
        <f>INDEX('Eva. classe'!C20:AF20,R24)</f>
        <v>0</v>
      </c>
      <c r="C38" s="27">
        <f>INDEX('Eva. classe'!AG20:BJ20,R24)</f>
        <v>0</v>
      </c>
      <c r="D38" s="27">
        <f>INDEX('Eva. classe'!BK20:CN20,R24)</f>
        <v>0</v>
      </c>
      <c r="F38" s="14">
        <f t="shared" si="0"/>
        <v>0</v>
      </c>
      <c r="G38" s="14">
        <f t="shared" si="1"/>
        <v>0</v>
      </c>
      <c r="H38" s="14">
        <f t="shared" si="2"/>
        <v>1</v>
      </c>
      <c r="I38" s="14">
        <f t="shared" si="3"/>
        <v>0</v>
      </c>
      <c r="J38" s="23" t="str">
        <f>'Eva. classe'!B20</f>
        <v>Lire seul un énoncé et comprendre une consigne.</v>
      </c>
      <c r="K38" s="23"/>
      <c r="L38" s="23"/>
      <c r="M38" s="23"/>
      <c r="N38" s="23"/>
      <c r="O38" s="23"/>
      <c r="P38" s="23"/>
      <c r="Q38" s="23"/>
      <c r="R38" s="23"/>
      <c r="S38" s="23"/>
      <c r="T38" s="23"/>
      <c r="U38" s="23"/>
      <c r="V38" s="23"/>
    </row>
    <row r="39" spans="1:39" ht="15.75" hidden="1" customHeight="1" x14ac:dyDescent="0.2">
      <c r="A39" s="10">
        <f>'Eva. classe'!A21</f>
        <v>6</v>
      </c>
      <c r="B39" s="27">
        <f>INDEX('Eva. classe'!C21:AF21,R24)</f>
        <v>0</v>
      </c>
      <c r="C39" s="27">
        <f>INDEX('Eva. classe'!AG21:BJ21,R24)</f>
        <v>0</v>
      </c>
      <c r="D39" s="27">
        <f>INDEX('Eva. classe'!BK21:CN21,R24)</f>
        <v>0</v>
      </c>
      <c r="F39" s="14">
        <f t="shared" si="0"/>
        <v>0</v>
      </c>
      <c r="G39" s="14">
        <f t="shared" si="1"/>
        <v>0</v>
      </c>
      <c r="H39" s="14">
        <f t="shared" si="2"/>
        <v>1</v>
      </c>
      <c r="I39" s="14">
        <f t="shared" si="3"/>
        <v>0</v>
      </c>
      <c r="J39" s="23" t="str">
        <f>'Eva. classe'!B21</f>
        <v>Lire et comprendre des textes informatifs et documentaires.</v>
      </c>
      <c r="K39" s="23"/>
      <c r="L39" s="23"/>
      <c r="M39" s="23"/>
      <c r="N39" s="23"/>
      <c r="O39" s="23"/>
      <c r="P39" s="23"/>
      <c r="Q39" s="23"/>
      <c r="R39" s="23"/>
      <c r="S39" s="23"/>
      <c r="T39" s="23"/>
      <c r="U39" s="23"/>
      <c r="V39" s="23"/>
    </row>
    <row r="40" spans="1:39" ht="15.75" hidden="1" customHeight="1" x14ac:dyDescent="0.2">
      <c r="A40" s="10">
        <f>'Eva. classe'!A22</f>
        <v>7</v>
      </c>
      <c r="B40" s="27">
        <f>INDEX('Eva. classe'!C22:AF22,R24)</f>
        <v>0</v>
      </c>
      <c r="C40" s="27">
        <f>INDEX('Eva. classe'!AG22:BJ22,R24)</f>
        <v>0</v>
      </c>
      <c r="D40" s="27">
        <f>INDEX('Eva. classe'!BK22:CN22,R24)</f>
        <v>0</v>
      </c>
      <c r="F40" s="14">
        <f t="shared" si="0"/>
        <v>0</v>
      </c>
      <c r="G40" s="14">
        <f t="shared" si="1"/>
        <v>0</v>
      </c>
      <c r="H40" s="14">
        <f t="shared" si="2"/>
        <v>1</v>
      </c>
      <c r="I40" s="14">
        <f t="shared" si="3"/>
        <v>0</v>
      </c>
      <c r="J40" s="23" t="str">
        <f>'Eva. classe'!B22</f>
        <v>Lire et comprendre des textes littéraires (récits, descriptions, dialogues, poèmes).</v>
      </c>
      <c r="K40" s="23"/>
      <c r="L40" s="23"/>
      <c r="M40" s="23"/>
      <c r="N40" s="23"/>
      <c r="O40" s="23"/>
      <c r="P40" s="23"/>
      <c r="Q40" s="23"/>
      <c r="R40" s="23"/>
      <c r="S40" s="23"/>
      <c r="T40" s="23"/>
      <c r="U40" s="23"/>
      <c r="V40" s="23"/>
    </row>
    <row r="41" spans="1:39" ht="15.75" hidden="1" customHeight="1" x14ac:dyDescent="0.2">
      <c r="A41" s="10">
        <f>'Eva. classe'!A23</f>
        <v>8</v>
      </c>
      <c r="B41" s="27">
        <f>INDEX('Eva. classe'!C23:AF23,R24)</f>
        <v>0</v>
      </c>
      <c r="C41" s="27">
        <f>INDEX('Eva. classe'!AG23:BJ23,R24)</f>
        <v>0</v>
      </c>
      <c r="D41" s="27">
        <f>INDEX('Eva. classe'!BK23:CN23,R24)</f>
        <v>0</v>
      </c>
      <c r="F41" s="14">
        <f t="shared" si="0"/>
        <v>0</v>
      </c>
      <c r="G41" s="14">
        <f t="shared" si="1"/>
        <v>0</v>
      </c>
      <c r="H41" s="14">
        <f t="shared" si="2"/>
        <v>1</v>
      </c>
      <c r="I41" s="14">
        <f t="shared" si="3"/>
        <v>0</v>
      </c>
      <c r="J41" s="23" t="str">
        <f>'Eva. classe'!B23</f>
        <v>Repérer les principaux éléments d'un texte (titre, paragraphes, ponctuation, mots de liaison…) pour comprendre.</v>
      </c>
      <c r="K41" s="23"/>
      <c r="L41" s="23"/>
      <c r="M41" s="23"/>
      <c r="N41" s="23"/>
      <c r="O41" s="23"/>
      <c r="P41" s="23"/>
      <c r="Q41" s="23"/>
      <c r="R41" s="23"/>
      <c r="S41" s="23"/>
      <c r="T41" s="23"/>
      <c r="U41" s="23"/>
      <c r="V41" s="23"/>
      <c r="AM41" s="370" t="s">
        <v>120</v>
      </c>
    </row>
    <row r="42" spans="1:39" ht="15.75" hidden="1" customHeight="1" x14ac:dyDescent="0.2">
      <c r="A42" s="10">
        <f>'Eva. classe'!A24</f>
        <v>9</v>
      </c>
      <c r="B42" s="27">
        <f>INDEX('Eva. classe'!C24:AF24,R24)</f>
        <v>0</v>
      </c>
      <c r="C42" s="27">
        <f>INDEX('Eva. classe'!AG24:BJ24,R24)</f>
        <v>0</v>
      </c>
      <c r="D42" s="27">
        <f>INDEX('Eva. classe'!BK24:CN24,R24)</f>
        <v>0</v>
      </c>
      <c r="F42" s="14">
        <f t="shared" si="0"/>
        <v>0</v>
      </c>
      <c r="G42" s="14">
        <f t="shared" si="1"/>
        <v>0</v>
      </c>
      <c r="H42" s="14">
        <f t="shared" si="2"/>
        <v>1</v>
      </c>
      <c r="I42" s="14">
        <f t="shared" si="3"/>
        <v>0</v>
      </c>
      <c r="J42" s="23" t="str">
        <f>'Eva. classe'!B24</f>
        <v>Trouver le thème d'un texte.</v>
      </c>
      <c r="K42" s="23"/>
      <c r="L42" s="23"/>
      <c r="M42" s="23"/>
      <c r="N42" s="23"/>
      <c r="O42" s="23"/>
      <c r="P42" s="23"/>
      <c r="Q42" s="23"/>
      <c r="R42" s="23"/>
      <c r="S42" s="23"/>
      <c r="T42" s="23"/>
      <c r="U42" s="23"/>
      <c r="V42" s="23"/>
      <c r="W42" s="369"/>
      <c r="X42" s="369"/>
      <c r="Y42" s="369"/>
      <c r="Z42" s="369"/>
      <c r="AA42" s="369"/>
    </row>
    <row r="43" spans="1:39" ht="15.75" hidden="1" customHeight="1" x14ac:dyDescent="0.2">
      <c r="A43" s="10">
        <f>'Eva. classe'!A25</f>
        <v>10</v>
      </c>
      <c r="B43" s="27">
        <f>INDEX('Eva. classe'!C25:AF25,R24)</f>
        <v>0</v>
      </c>
      <c r="C43" s="27">
        <f>INDEX('Eva. classe'!AG25:BJ25,R24)</f>
        <v>0</v>
      </c>
      <c r="D43" s="27">
        <f>INDEX('Eva. classe'!BK25:CN25,R24)</f>
        <v>0</v>
      </c>
      <c r="F43" s="14">
        <f t="shared" si="0"/>
        <v>0</v>
      </c>
      <c r="G43" s="14">
        <f t="shared" si="1"/>
        <v>0</v>
      </c>
      <c r="H43" s="14">
        <f t="shared" si="2"/>
        <v>1</v>
      </c>
      <c r="I43" s="14">
        <f t="shared" si="3"/>
        <v>0</v>
      </c>
      <c r="J43" s="23" t="str">
        <f>'Eva. classe'!B25</f>
        <v>Se repérer dans une bibliothèque, une médiathèque.</v>
      </c>
      <c r="K43" s="23"/>
      <c r="L43" s="23"/>
      <c r="M43" s="23"/>
      <c r="N43" s="23"/>
      <c r="O43" s="23"/>
      <c r="P43" s="23"/>
      <c r="Q43" s="23"/>
      <c r="R43" s="23"/>
      <c r="S43" s="23"/>
      <c r="T43" s="23"/>
      <c r="U43" s="23"/>
      <c r="V43" s="23"/>
      <c r="W43" s="369"/>
      <c r="X43" s="369"/>
      <c r="Y43" s="369"/>
      <c r="Z43" s="369"/>
      <c r="AA43" s="369"/>
      <c r="AM43" s="14" t="str">
        <f>'Liste des élèves'!$E13</f>
        <v>Prénom1</v>
      </c>
    </row>
    <row r="44" spans="1:39" ht="15.75" hidden="1" customHeight="1" x14ac:dyDescent="0.2">
      <c r="A44" s="10">
        <f>'Eva. classe'!A27</f>
        <v>11</v>
      </c>
      <c r="B44" s="27">
        <f>INDEX('Eva. classe'!C27:AF27,R24)</f>
        <v>0</v>
      </c>
      <c r="C44" s="27">
        <f>INDEX('Eva. classe'!AG27:BJ27,R24)</f>
        <v>0</v>
      </c>
      <c r="D44" s="27">
        <f>INDEX('Eva. classe'!BK27:CN27,R24)</f>
        <v>0</v>
      </c>
      <c r="F44" s="14">
        <f t="shared" si="0"/>
        <v>0</v>
      </c>
      <c r="G44" s="14">
        <f t="shared" si="1"/>
        <v>0</v>
      </c>
      <c r="H44" s="14">
        <f t="shared" si="2"/>
        <v>1</v>
      </c>
      <c r="I44" s="14">
        <f t="shared" si="3"/>
        <v>0</v>
      </c>
      <c r="J44" s="23" t="str">
        <f>'Eva. classe'!B27</f>
        <v>Lire intégralement des oeuvres littéraires.</v>
      </c>
      <c r="K44" s="23"/>
      <c r="L44" s="23"/>
      <c r="M44" s="23"/>
      <c r="N44" s="23"/>
      <c r="O44" s="23"/>
      <c r="P44" s="23"/>
      <c r="Q44" s="23"/>
      <c r="R44" s="23"/>
      <c r="S44" s="23"/>
      <c r="T44" s="23"/>
      <c r="U44" s="23"/>
      <c r="V44" s="23"/>
      <c r="W44" s="369"/>
      <c r="X44" s="369"/>
      <c r="Y44" s="369"/>
      <c r="Z44" s="369"/>
      <c r="AA44" s="369"/>
      <c r="AM44" s="14" t="str">
        <f>'Liste des élèves'!$E14</f>
        <v>Prénom2</v>
      </c>
    </row>
    <row r="45" spans="1:39" ht="15.75" hidden="1" customHeight="1" x14ac:dyDescent="0.2">
      <c r="A45" s="10">
        <f>'Eva. classe'!A28</f>
        <v>12</v>
      </c>
      <c r="B45" s="27">
        <f>INDEX('Eva. classe'!C28:AF28,R24)</f>
        <v>0</v>
      </c>
      <c r="C45" s="27">
        <f>INDEX('Eva. classe'!AG28:BJ28,R24)</f>
        <v>0</v>
      </c>
      <c r="D45" s="27">
        <f>INDEX('Eva. classe'!BK28:CN28,R24)</f>
        <v>0</v>
      </c>
      <c r="F45" s="14">
        <f t="shared" si="0"/>
        <v>0</v>
      </c>
      <c r="G45" s="14">
        <f t="shared" si="1"/>
        <v>0</v>
      </c>
      <c r="H45" s="14">
        <f t="shared" si="2"/>
        <v>1</v>
      </c>
      <c r="I45" s="14">
        <f t="shared" si="3"/>
        <v>0</v>
      </c>
      <c r="J45" s="23" t="str">
        <f>'Eva. classe'!B28</f>
        <v>Rendre compte d'une lecture.</v>
      </c>
      <c r="K45" s="23"/>
      <c r="L45" s="23"/>
      <c r="M45" s="23"/>
      <c r="N45" s="23"/>
      <c r="O45" s="23"/>
      <c r="P45" s="23"/>
      <c r="Q45" s="23"/>
      <c r="R45" s="23"/>
      <c r="S45" s="23"/>
      <c r="T45" s="23"/>
      <c r="U45" s="23"/>
      <c r="V45" s="23"/>
      <c r="W45" s="369"/>
      <c r="X45" s="369"/>
      <c r="Y45" s="369"/>
      <c r="Z45" s="369"/>
      <c r="AA45" s="369"/>
      <c r="AM45" s="14">
        <f>'Liste des élèves'!$E15</f>
        <v>0</v>
      </c>
    </row>
    <row r="46" spans="1:39" ht="15.75" hidden="1" customHeight="1" x14ac:dyDescent="0.2">
      <c r="A46" s="10">
        <f>'Eva. classe'!A29</f>
        <v>13</v>
      </c>
      <c r="B46" s="27">
        <f>INDEX('Eva. classe'!C29:AF29,R24)</f>
        <v>0</v>
      </c>
      <c r="C46" s="27">
        <f>INDEX('Eva. classe'!AG29:BJ29,R24)</f>
        <v>0</v>
      </c>
      <c r="D46" s="27">
        <f>INDEX('Eva. classe'!BK29:CN29,R24)</f>
        <v>0</v>
      </c>
      <c r="F46" s="14">
        <f t="shared" si="0"/>
        <v>0</v>
      </c>
      <c r="G46" s="14">
        <f t="shared" si="1"/>
        <v>0</v>
      </c>
      <c r="H46" s="14">
        <f t="shared" si="2"/>
        <v>1</v>
      </c>
      <c r="I46" s="14">
        <f t="shared" si="3"/>
        <v>0</v>
      </c>
      <c r="J46" s="23" t="str">
        <f>'Eva. classe'!B29</f>
        <v>Etablir des liens entre les textes lus</v>
      </c>
      <c r="K46" s="23"/>
      <c r="L46" s="23"/>
      <c r="M46" s="23"/>
      <c r="N46" s="23"/>
      <c r="O46" s="23"/>
      <c r="P46" s="23"/>
      <c r="Q46" s="23"/>
      <c r="R46" s="23"/>
      <c r="S46" s="23"/>
      <c r="T46" s="23"/>
      <c r="U46" s="23"/>
      <c r="V46" s="23"/>
      <c r="W46" s="369"/>
      <c r="X46" s="369"/>
      <c r="Y46" s="369"/>
      <c r="Z46" s="369"/>
      <c r="AA46" s="369"/>
      <c r="AM46" s="14">
        <f>'Liste des élèves'!$E16</f>
        <v>0</v>
      </c>
    </row>
    <row r="47" spans="1:39" ht="12" hidden="1" customHeight="1" x14ac:dyDescent="0.2">
      <c r="J47" s="23"/>
      <c r="K47" s="23"/>
      <c r="L47" s="23"/>
      <c r="M47" s="23"/>
      <c r="N47" s="23"/>
      <c r="O47" s="23"/>
      <c r="P47" s="23"/>
      <c r="Q47" s="23"/>
      <c r="R47" s="23"/>
      <c r="S47" s="23"/>
      <c r="T47" s="23"/>
      <c r="U47" s="23"/>
      <c r="V47" s="23"/>
      <c r="W47" s="369"/>
      <c r="X47" s="369"/>
      <c r="Y47" s="369"/>
      <c r="Z47" s="369"/>
      <c r="AA47" s="369"/>
      <c r="AM47" s="14">
        <f>'Liste des élèves'!$E17</f>
        <v>0</v>
      </c>
    </row>
    <row r="48" spans="1:39" ht="15.6" hidden="1" customHeight="1" x14ac:dyDescent="0.2">
      <c r="B48" s="20" t="s">
        <v>117</v>
      </c>
      <c r="C48" s="20" t="s">
        <v>118</v>
      </c>
      <c r="D48" s="20" t="s">
        <v>119</v>
      </c>
      <c r="J48" s="26" t="str">
        <f>'Eva. classe'!B30</f>
        <v>3. ÉCRITURE</v>
      </c>
      <c r="K48" s="23"/>
      <c r="L48" s="23"/>
      <c r="M48" s="23"/>
      <c r="N48" s="23"/>
      <c r="O48" s="23"/>
      <c r="P48" s="23"/>
      <c r="Q48" s="23"/>
      <c r="R48" s="23"/>
      <c r="S48" s="23"/>
      <c r="T48" s="23"/>
      <c r="U48" s="23"/>
      <c r="V48" s="23"/>
      <c r="W48" s="369"/>
      <c r="X48" s="369"/>
      <c r="Y48" s="369"/>
      <c r="Z48" s="369"/>
      <c r="AA48" s="369"/>
      <c r="AM48" s="14">
        <f>'Liste des élèves'!$E18</f>
        <v>0</v>
      </c>
    </row>
    <row r="49" spans="1:39" ht="15.75" hidden="1" customHeight="1" x14ac:dyDescent="0.2">
      <c r="A49" s="10">
        <f>'Eva. classe'!A31</f>
        <v>14</v>
      </c>
      <c r="B49" s="27">
        <f>INDEX('Eva. classe'!C31:AF31,R24)</f>
        <v>0</v>
      </c>
      <c r="C49" s="27">
        <f>INDEX('Eva. classe'!AG31:BJ31,R24)</f>
        <v>0</v>
      </c>
      <c r="D49" s="27">
        <f>INDEX('Eva. classe'!BK31:CN31,R24)</f>
        <v>0</v>
      </c>
      <c r="F49" s="14">
        <f t="shared" si="0"/>
        <v>0</v>
      </c>
      <c r="G49" s="14">
        <f t="shared" si="1"/>
        <v>0</v>
      </c>
      <c r="H49" s="14">
        <f t="shared" si="2"/>
        <v>1</v>
      </c>
      <c r="I49" s="14">
        <f t="shared" si="3"/>
        <v>0</v>
      </c>
      <c r="J49" s="23" t="str">
        <f>'Eva. classe'!B31</f>
        <v>Copier un texte sans erreur</v>
      </c>
      <c r="K49" s="23"/>
      <c r="L49" s="23"/>
      <c r="M49" s="23"/>
      <c r="N49" s="23"/>
      <c r="O49" s="23"/>
      <c r="P49" s="23"/>
      <c r="Q49" s="23"/>
      <c r="R49" s="23"/>
      <c r="S49" s="23"/>
      <c r="T49" s="23"/>
      <c r="U49" s="23"/>
      <c r="V49" s="23"/>
      <c r="AM49" s="14">
        <f>'Liste des élèves'!$E19</f>
        <v>0</v>
      </c>
    </row>
    <row r="50" spans="1:39" ht="15.75" hidden="1" customHeight="1" x14ac:dyDescent="0.2">
      <c r="A50" s="10">
        <f>'Eva. classe'!A32</f>
        <v>15</v>
      </c>
      <c r="B50" s="27">
        <f>INDEX('Eva. classe'!C32:AF32,R24)</f>
        <v>0</v>
      </c>
      <c r="C50" s="27">
        <f>INDEX('Eva. classe'!AG32:BJ32,R24)</f>
        <v>0</v>
      </c>
      <c r="D50" s="27">
        <f>INDEX('Eva. classe'!BK32:CN32,R24)</f>
        <v>0</v>
      </c>
      <c r="F50" s="14">
        <f t="shared" si="0"/>
        <v>0</v>
      </c>
      <c r="G50" s="14">
        <f t="shared" si="1"/>
        <v>0</v>
      </c>
      <c r="H50" s="14">
        <f t="shared" si="2"/>
        <v>1</v>
      </c>
      <c r="I50" s="14">
        <f t="shared" si="3"/>
        <v>0</v>
      </c>
      <c r="J50" s="23" t="str">
        <f>'Eva. classe'!B32</f>
        <v>Rédiger, corriger et améliorer un texte cohérent d'une quinzaine de lignes dans une langue correcte.</v>
      </c>
      <c r="K50" s="23"/>
      <c r="L50" s="23"/>
      <c r="M50" s="23"/>
      <c r="N50" s="23"/>
      <c r="O50" s="23"/>
      <c r="P50" s="23"/>
      <c r="Q50" s="23"/>
      <c r="R50" s="23"/>
      <c r="S50" s="23"/>
      <c r="T50" s="23"/>
      <c r="U50" s="23"/>
      <c r="V50" s="23"/>
      <c r="AM50" s="14">
        <f>'Liste des élèves'!$E20</f>
        <v>0</v>
      </c>
    </row>
    <row r="51" spans="1:39" ht="15.75" hidden="1" customHeight="1" x14ac:dyDescent="0.2">
      <c r="A51" s="10">
        <f>'Eva. classe'!A33</f>
        <v>16</v>
      </c>
      <c r="B51" s="27">
        <f>INDEX('Eva. classe'!C33:AF33,R24)</f>
        <v>0</v>
      </c>
      <c r="C51" s="27">
        <f>INDEX('Eva. classe'!AG33:BJ33,R24)</f>
        <v>0</v>
      </c>
      <c r="D51" s="27">
        <f>INDEX('Eva. classe'!BK33:CN33,R24)</f>
        <v>0</v>
      </c>
      <c r="F51" s="14">
        <f t="shared" si="0"/>
        <v>0</v>
      </c>
      <c r="G51" s="14">
        <f t="shared" si="1"/>
        <v>0</v>
      </c>
      <c r="H51" s="14">
        <f t="shared" si="2"/>
        <v>1</v>
      </c>
      <c r="I51" s="14">
        <f t="shared" si="3"/>
        <v>0</v>
      </c>
      <c r="J51" s="23" t="str">
        <f>'Eva. classe'!B33</f>
        <v>Raconter, décrire, expliquer une démarche, justifier une réponse résumer un récit, écrire un poème.</v>
      </c>
      <c r="K51" s="23"/>
      <c r="L51" s="23"/>
      <c r="M51" s="23"/>
      <c r="N51" s="23"/>
      <c r="O51" s="23"/>
      <c r="P51" s="23"/>
      <c r="Q51" s="23"/>
      <c r="R51" s="23"/>
      <c r="S51" s="23"/>
      <c r="T51" s="23"/>
      <c r="U51" s="23"/>
      <c r="V51" s="23"/>
      <c r="AM51" s="14">
        <f>'Liste des élèves'!$E21</f>
        <v>0</v>
      </c>
    </row>
    <row r="52" spans="1:39" ht="12.75" hidden="1" customHeight="1" x14ac:dyDescent="0.2">
      <c r="J52" s="23"/>
      <c r="K52" s="23"/>
      <c r="L52" s="23"/>
      <c r="M52" s="23"/>
      <c r="N52" s="23"/>
      <c r="O52" s="23"/>
      <c r="P52" s="23"/>
      <c r="Q52" s="23"/>
      <c r="R52" s="23"/>
      <c r="S52" s="23"/>
      <c r="T52" s="23"/>
      <c r="U52" s="23"/>
      <c r="V52" s="23"/>
      <c r="AM52" s="14">
        <f>'Liste des élèves'!$E22</f>
        <v>0</v>
      </c>
    </row>
    <row r="53" spans="1:39" ht="15.6" hidden="1" customHeight="1" x14ac:dyDescent="0.2">
      <c r="B53" s="20" t="s">
        <v>117</v>
      </c>
      <c r="C53" s="20" t="s">
        <v>118</v>
      </c>
      <c r="D53" s="20" t="s">
        <v>119</v>
      </c>
      <c r="J53" s="26" t="str">
        <f>'Eva. classe'!B35</f>
        <v>Vocabulaire</v>
      </c>
      <c r="K53" s="23"/>
      <c r="L53" s="23"/>
      <c r="M53" s="23"/>
      <c r="N53" s="23"/>
      <c r="O53" s="23"/>
      <c r="P53" s="23"/>
      <c r="Q53" s="23"/>
      <c r="R53" s="23"/>
      <c r="S53" s="23"/>
      <c r="T53" s="23"/>
      <c r="U53" s="23"/>
      <c r="V53" s="23"/>
      <c r="W53" s="369"/>
      <c r="X53" s="369"/>
      <c r="Y53" s="369"/>
      <c r="Z53" s="369"/>
      <c r="AA53" s="369"/>
      <c r="AM53" s="14">
        <f>'Liste des élèves'!$E23</f>
        <v>0</v>
      </c>
    </row>
    <row r="54" spans="1:39" ht="15.75" hidden="1" customHeight="1" x14ac:dyDescent="0.2">
      <c r="A54" s="10">
        <f>'Eva. classe'!A36</f>
        <v>17</v>
      </c>
      <c r="B54" s="27">
        <f>INDEX('Eva. classe'!C36:AF36,R24)</f>
        <v>0</v>
      </c>
      <c r="C54" s="27">
        <f>INDEX('Eva. classe'!AG36:BJ36,R24)</f>
        <v>0</v>
      </c>
      <c r="D54" s="27">
        <f>INDEX('Eva. classe'!BK36:CN36,R24)</f>
        <v>0</v>
      </c>
      <c r="F54" s="14">
        <f t="shared" si="0"/>
        <v>0</v>
      </c>
      <c r="G54" s="14">
        <f t="shared" si="1"/>
        <v>0</v>
      </c>
      <c r="H54" s="14">
        <f t="shared" si="2"/>
        <v>1</v>
      </c>
      <c r="I54" s="14">
        <f t="shared" si="3"/>
        <v>0</v>
      </c>
      <c r="J54" s="23" t="str">
        <f>'Eva. classe'!B36</f>
        <v>Connaître le vocabulaire et utiliser à bon escient les termes utilisés en classe.</v>
      </c>
      <c r="K54" s="23"/>
      <c r="L54" s="23"/>
      <c r="M54" s="23"/>
      <c r="N54" s="23"/>
      <c r="O54" s="23"/>
      <c r="P54" s="23"/>
      <c r="Q54" s="23"/>
      <c r="R54" s="23"/>
      <c r="S54" s="23"/>
      <c r="T54" s="23"/>
      <c r="U54" s="23"/>
      <c r="V54" s="23"/>
      <c r="AM54" s="14">
        <f>'Liste des élèves'!$E24</f>
        <v>0</v>
      </c>
    </row>
    <row r="55" spans="1:39" ht="15.75" hidden="1" customHeight="1" x14ac:dyDescent="0.2">
      <c r="A55" s="10">
        <f>'Eva. classe'!A37</f>
        <v>18</v>
      </c>
      <c r="B55" s="27">
        <f>INDEX('Eva. classe'!C37:AF37,R24)</f>
        <v>0</v>
      </c>
      <c r="C55" s="27">
        <f>INDEX('Eva. classe'!AG37:BJ37,R24)</f>
        <v>0</v>
      </c>
      <c r="D55" s="27">
        <f>INDEX('Eva. classe'!BK37:CN37,R24)</f>
        <v>0</v>
      </c>
      <c r="F55" s="14">
        <f t="shared" si="0"/>
        <v>0</v>
      </c>
      <c r="G55" s="14">
        <f t="shared" si="1"/>
        <v>0</v>
      </c>
      <c r="H55" s="14">
        <f t="shared" si="2"/>
        <v>1</v>
      </c>
      <c r="I55" s="14">
        <f t="shared" si="3"/>
        <v>0</v>
      </c>
      <c r="J55" s="23" t="str">
        <f>'Eva. classe'!B37</f>
        <v>Maîtriser le sens des mots.</v>
      </c>
      <c r="K55" s="23"/>
      <c r="L55" s="23"/>
      <c r="M55" s="23"/>
      <c r="N55" s="23"/>
      <c r="O55" s="23"/>
      <c r="P55" s="23"/>
      <c r="Q55" s="23"/>
      <c r="R55" s="23"/>
      <c r="S55" s="23"/>
      <c r="T55" s="23"/>
      <c r="U55" s="23"/>
      <c r="V55" s="23"/>
      <c r="AM55" s="14">
        <f>'Liste des élèves'!$E25</f>
        <v>0</v>
      </c>
    </row>
    <row r="56" spans="1:39" ht="15.75" hidden="1" customHeight="1" x14ac:dyDescent="0.2">
      <c r="A56" s="10">
        <f>'Eva. classe'!A38</f>
        <v>19</v>
      </c>
      <c r="B56" s="27">
        <f>INDEX('Eva. classe'!C38:AF38,R24)</f>
        <v>0</v>
      </c>
      <c r="C56" s="27">
        <f>INDEX('Eva. classe'!AG38:BJ38,R24)</f>
        <v>0</v>
      </c>
      <c r="D56" s="27">
        <f>INDEX('Eva. classe'!BK38:CN38,R24)</f>
        <v>0</v>
      </c>
      <c r="F56" s="14">
        <f t="shared" si="0"/>
        <v>0</v>
      </c>
      <c r="G56" s="14">
        <f t="shared" si="1"/>
        <v>0</v>
      </c>
      <c r="H56" s="14">
        <f t="shared" si="2"/>
        <v>1</v>
      </c>
      <c r="I56" s="14">
        <f t="shared" si="3"/>
        <v>0</v>
      </c>
      <c r="J56" s="23" t="str">
        <f>'Eva. classe'!B38</f>
        <v>Comprendre le sens des mots selon leur contexte en situation de lecture.</v>
      </c>
      <c r="K56" s="23"/>
      <c r="L56" s="23"/>
      <c r="M56" s="23"/>
      <c r="N56" s="23"/>
      <c r="O56" s="23"/>
      <c r="P56" s="23"/>
      <c r="Q56" s="23"/>
      <c r="R56" s="23"/>
      <c r="S56" s="23"/>
      <c r="T56" s="23"/>
      <c r="U56" s="23"/>
      <c r="V56" s="23"/>
      <c r="AM56" s="14">
        <f>'Liste des élèves'!$E26</f>
        <v>0</v>
      </c>
    </row>
    <row r="57" spans="1:39" ht="15.75" hidden="1" customHeight="1" x14ac:dyDescent="0.2">
      <c r="A57" s="10">
        <f>'Eva. classe'!A39</f>
        <v>20</v>
      </c>
      <c r="B57" s="27">
        <f>INDEX('Eva. classe'!C39:AF39,R24)</f>
        <v>0</v>
      </c>
      <c r="C57" s="27">
        <f>INDEX('Eva. classe'!AG39:BJ39,R24)</f>
        <v>0</v>
      </c>
      <c r="D57" s="27">
        <f>INDEX('Eva. classe'!BK39:CN39,R24)</f>
        <v>0</v>
      </c>
      <c r="F57" s="14">
        <f t="shared" si="0"/>
        <v>0</v>
      </c>
      <c r="G57" s="14">
        <f t="shared" si="1"/>
        <v>0</v>
      </c>
      <c r="H57" s="14">
        <f t="shared" si="2"/>
        <v>1</v>
      </c>
      <c r="I57" s="14">
        <f t="shared" si="3"/>
        <v>0</v>
      </c>
      <c r="J57" s="23" t="str">
        <f>'Eva. classe'!B39</f>
        <v>Construire des familles de mots.</v>
      </c>
      <c r="K57" s="23"/>
      <c r="L57" s="23"/>
      <c r="M57" s="23"/>
      <c r="N57" s="23"/>
      <c r="O57" s="23"/>
      <c r="P57" s="23"/>
      <c r="Q57" s="23"/>
      <c r="R57" s="23"/>
      <c r="S57" s="23"/>
      <c r="T57" s="23"/>
      <c r="U57" s="23"/>
      <c r="V57" s="23"/>
      <c r="AM57" s="14">
        <f>'Liste des élèves'!$E27</f>
        <v>0</v>
      </c>
    </row>
    <row r="58" spans="1:39" ht="15.75" hidden="1" customHeight="1" x14ac:dyDescent="0.2">
      <c r="A58" s="10">
        <f>'Eva. classe'!A40</f>
        <v>21</v>
      </c>
      <c r="B58" s="27">
        <f>INDEX('Eva. classe'!C40:AF40,R24)</f>
        <v>0</v>
      </c>
      <c r="C58" s="27">
        <f>INDEX('Eva. classe'!AG40:BJ40,R24)</f>
        <v>0</v>
      </c>
      <c r="D58" s="27">
        <f>INDEX('Eva. classe'!BK40:CN40,R24)</f>
        <v>0</v>
      </c>
      <c r="F58" s="14">
        <f t="shared" si="0"/>
        <v>0</v>
      </c>
      <c r="G58" s="14">
        <f t="shared" si="1"/>
        <v>0</v>
      </c>
      <c r="H58" s="14">
        <f t="shared" si="2"/>
        <v>1</v>
      </c>
      <c r="I58" s="14">
        <f t="shared" si="3"/>
        <v>0</v>
      </c>
      <c r="J58" s="23" t="str">
        <f>'Eva. classe'!B40</f>
        <v>Définir un mot à l'aide du dictionnaire.</v>
      </c>
      <c r="K58" s="23"/>
      <c r="L58" s="23"/>
      <c r="M58" s="23"/>
      <c r="N58" s="23"/>
      <c r="O58" s="23"/>
      <c r="P58" s="23"/>
      <c r="Q58" s="23"/>
      <c r="R58" s="23"/>
      <c r="S58" s="23"/>
      <c r="T58" s="23"/>
      <c r="U58" s="23"/>
      <c r="V58" s="23"/>
      <c r="AM58" s="14">
        <f>'Liste des élèves'!$E28</f>
        <v>0</v>
      </c>
    </row>
    <row r="59" spans="1:39" ht="15.75" hidden="1" customHeight="1" x14ac:dyDescent="0.2">
      <c r="A59" s="10">
        <f>'Eva. classe'!A42</f>
        <v>22</v>
      </c>
      <c r="B59" s="27">
        <f>INDEX('Eva. classe'!C42:AF42,R24)</f>
        <v>0</v>
      </c>
      <c r="C59" s="27">
        <f>INDEX('Eva. classe'!AG42:BJ42,R24)</f>
        <v>0</v>
      </c>
      <c r="D59" s="27">
        <f>INDEX('Eva. classe'!BK42:CN42,R24)</f>
        <v>0</v>
      </c>
      <c r="F59" s="14">
        <f t="shared" si="0"/>
        <v>0</v>
      </c>
      <c r="G59" s="14">
        <f t="shared" si="1"/>
        <v>0</v>
      </c>
      <c r="H59" s="14">
        <f t="shared" si="2"/>
        <v>1</v>
      </c>
      <c r="I59" s="14">
        <f t="shared" si="3"/>
        <v>0</v>
      </c>
      <c r="J59" s="23" t="str">
        <f>'Eva. classe'!B42</f>
        <v>Connaître le vocabulaire et utiliser à bon escient les phrases selon leur type et leur forme.</v>
      </c>
      <c r="K59" s="23"/>
      <c r="L59" s="23"/>
      <c r="M59" s="23"/>
      <c r="N59" s="23"/>
      <c r="O59" s="23"/>
      <c r="P59" s="23"/>
      <c r="Q59" s="23"/>
      <c r="R59" s="23"/>
      <c r="S59" s="23"/>
      <c r="T59" s="23"/>
      <c r="U59" s="23"/>
      <c r="V59" s="23"/>
      <c r="AM59" s="14">
        <f>'Liste des élèves'!$E29</f>
        <v>0</v>
      </c>
    </row>
    <row r="60" spans="1:39" ht="15.75" hidden="1" customHeight="1" x14ac:dyDescent="0.2">
      <c r="A60" s="10">
        <f>'Eva. classe'!A43</f>
        <v>23</v>
      </c>
      <c r="B60" s="27">
        <f>INDEX('Eva. classe'!C43:AF43,R24)</f>
        <v>0</v>
      </c>
      <c r="C60" s="27">
        <f>INDEX('Eva. classe'!AG43:BJ43,R24)</f>
        <v>0</v>
      </c>
      <c r="D60" s="27">
        <f>INDEX('Eva. classe'!BK43:CN43,R24)</f>
        <v>0</v>
      </c>
      <c r="F60" s="14">
        <f t="shared" si="0"/>
        <v>0</v>
      </c>
      <c r="G60" s="14">
        <f t="shared" si="1"/>
        <v>0</v>
      </c>
      <c r="H60" s="14">
        <f t="shared" si="2"/>
        <v>1</v>
      </c>
      <c r="I60" s="14">
        <f t="shared" si="3"/>
        <v>0</v>
      </c>
      <c r="J60" s="23" t="str">
        <f>'Eva. classe'!B43</f>
        <v>Identifier la nature (nom, verbe, article, déterminant, adjectif, pronom personnel, pronom relatif, préposition,…)..</v>
      </c>
      <c r="K60" s="23"/>
      <c r="L60" s="23"/>
      <c r="M60" s="23"/>
      <c r="N60" s="23"/>
      <c r="O60" s="23"/>
      <c r="P60" s="23"/>
      <c r="Q60" s="23"/>
      <c r="R60" s="23"/>
      <c r="S60" s="23"/>
      <c r="T60" s="23"/>
      <c r="U60" s="23"/>
      <c r="V60" s="23"/>
      <c r="AM60" s="14">
        <f>'Liste des élèves'!$E30</f>
        <v>0</v>
      </c>
    </row>
    <row r="61" spans="1:39" ht="15.75" hidden="1" customHeight="1" x14ac:dyDescent="0.2">
      <c r="A61" s="10">
        <f>'Eva. classe'!A44</f>
        <v>24</v>
      </c>
      <c r="B61" s="27">
        <f>INDEX('Eva. classe'!C44:AF44,R24)</f>
        <v>0</v>
      </c>
      <c r="C61" s="27">
        <f>INDEX('Eva. classe'!AG44:BJ44,R24)</f>
        <v>0</v>
      </c>
      <c r="D61" s="27">
        <f>INDEX('Eva. classe'!BK44:CN44,R24)</f>
        <v>0</v>
      </c>
      <c r="F61" s="14">
        <f t="shared" si="0"/>
        <v>0</v>
      </c>
      <c r="G61" s="14">
        <f t="shared" si="1"/>
        <v>0</v>
      </c>
      <c r="H61" s="14">
        <f t="shared" si="2"/>
        <v>1</v>
      </c>
      <c r="I61" s="14">
        <f t="shared" si="3"/>
        <v>0</v>
      </c>
      <c r="J61" s="645" t="str">
        <f>'Eva. classe'!B44</f>
        <v>Identifier la fonction (sujet, verbe, complément d'objet, complément du nom, complément circonstanciel, attribut du sujet) et les utiliser à on escient.</v>
      </c>
      <c r="K61" s="645"/>
      <c r="L61" s="645"/>
      <c r="M61" s="645"/>
      <c r="N61" s="645"/>
      <c r="O61" s="645"/>
      <c r="P61" s="645"/>
      <c r="Q61" s="645"/>
      <c r="R61" s="645"/>
      <c r="S61" s="645"/>
      <c r="T61" s="645"/>
      <c r="U61" s="645"/>
      <c r="V61" s="29"/>
      <c r="AM61" s="14">
        <f>'Liste des élèves'!$E31</f>
        <v>0</v>
      </c>
    </row>
    <row r="62" spans="1:39" ht="15.75" hidden="1" customHeight="1" x14ac:dyDescent="0.2">
      <c r="A62" s="10">
        <f>'Eva. classe'!A46</f>
        <v>25</v>
      </c>
      <c r="B62" s="27">
        <f>INDEX('Eva. classe'!C46:AF46,R24)</f>
        <v>0</v>
      </c>
      <c r="C62" s="27">
        <f>INDEX('Eva. classe'!AG46:BJ46,R24)</f>
        <v>0</v>
      </c>
      <c r="D62" s="27">
        <f>INDEX('Eva. classe'!BK46:CN46,R24)</f>
        <v>0</v>
      </c>
      <c r="F62" s="14">
        <f t="shared" si="0"/>
        <v>0</v>
      </c>
      <c r="G62" s="14">
        <f t="shared" si="1"/>
        <v>0</v>
      </c>
      <c r="H62" s="14">
        <f t="shared" si="2"/>
        <v>1</v>
      </c>
      <c r="I62" s="14">
        <f t="shared" si="3"/>
        <v>0</v>
      </c>
      <c r="J62" s="23" t="str">
        <f>'Eva. classe'!B46</f>
        <v>Comprendre les règles de formation des temps des verbes et repérer dans un texte les verbes aux temps étudiés en classe.</v>
      </c>
      <c r="K62" s="23"/>
      <c r="L62" s="23"/>
      <c r="M62" s="23"/>
      <c r="N62" s="23"/>
      <c r="O62" s="23"/>
      <c r="P62" s="23"/>
      <c r="Q62" s="23"/>
      <c r="R62" s="23"/>
      <c r="S62" s="23"/>
      <c r="T62" s="23"/>
      <c r="U62" s="23"/>
      <c r="V62" s="23"/>
      <c r="AM62" s="14">
        <f>'Liste des élèves'!$E32</f>
        <v>0</v>
      </c>
    </row>
    <row r="63" spans="1:39" ht="15.75" hidden="1" customHeight="1" x14ac:dyDescent="0.2">
      <c r="A63" s="10">
        <f>'Eva. classe'!A47</f>
        <v>26</v>
      </c>
      <c r="B63" s="27">
        <f>INDEX('Eva. classe'!C47:AF47,R24)</f>
        <v>0</v>
      </c>
      <c r="C63" s="27">
        <f>INDEX('Eva. classe'!AG47:BJ47,R24)</f>
        <v>0</v>
      </c>
      <c r="D63" s="27">
        <f>INDEX('Eva. classe'!BK47:CN47,R24)</f>
        <v>0</v>
      </c>
      <c r="F63" s="14">
        <f t="shared" si="0"/>
        <v>0</v>
      </c>
      <c r="G63" s="14">
        <f t="shared" si="1"/>
        <v>0</v>
      </c>
      <c r="H63" s="14">
        <f t="shared" si="2"/>
        <v>1</v>
      </c>
      <c r="I63" s="14">
        <f t="shared" si="3"/>
        <v>0</v>
      </c>
      <c r="J63" s="23" t="str">
        <f>'Eva. classe'!B47</f>
        <v>Conjuguer les verbes aux temps étudiés en classe.</v>
      </c>
      <c r="K63" s="23"/>
      <c r="L63" s="23"/>
      <c r="M63" s="23"/>
      <c r="N63" s="23"/>
      <c r="O63" s="23"/>
      <c r="P63" s="23"/>
      <c r="Q63" s="23"/>
      <c r="R63" s="23"/>
      <c r="S63" s="23"/>
      <c r="T63" s="23"/>
      <c r="U63" s="23"/>
      <c r="V63" s="23"/>
      <c r="AM63" s="14">
        <f>'Liste des élèves'!$E33</f>
        <v>0</v>
      </c>
    </row>
    <row r="64" spans="1:39" ht="15.75" hidden="1" customHeight="1" x14ac:dyDescent="0.2">
      <c r="A64" s="10">
        <f>'Eva. classe'!A48</f>
        <v>27</v>
      </c>
      <c r="B64" s="27">
        <f>INDEX('Eva. classe'!C48:AF48,R24)</f>
        <v>0</v>
      </c>
      <c r="C64" s="27">
        <f>INDEX('Eva. classe'!AG48:BJ48,R24)</f>
        <v>0</v>
      </c>
      <c r="D64" s="27">
        <f>INDEX('Eva. classe'!BK48:CN48,R24)</f>
        <v>0</v>
      </c>
      <c r="F64" s="14">
        <f t="shared" si="0"/>
        <v>0</v>
      </c>
      <c r="G64" s="14">
        <f t="shared" si="1"/>
        <v>0</v>
      </c>
      <c r="H64" s="14">
        <f t="shared" si="2"/>
        <v>1</v>
      </c>
      <c r="I64" s="14">
        <f t="shared" si="3"/>
        <v>0</v>
      </c>
      <c r="J64" s="23" t="str">
        <f>'Eva. classe'!B48</f>
        <v>Utiliser les temps des verbes étudiés en classe.</v>
      </c>
      <c r="K64" s="23"/>
      <c r="L64" s="23"/>
      <c r="M64" s="23"/>
      <c r="N64" s="23"/>
      <c r="O64" s="23"/>
      <c r="P64" s="23"/>
      <c r="Q64" s="23"/>
      <c r="R64" s="23"/>
      <c r="S64" s="23"/>
      <c r="T64" s="23"/>
      <c r="U64" s="23"/>
      <c r="V64" s="23"/>
      <c r="AM64" s="14">
        <f>'Liste des élèves'!$E34</f>
        <v>0</v>
      </c>
    </row>
    <row r="65" spans="1:39" ht="15.75" hidden="1" customHeight="1" x14ac:dyDescent="0.2">
      <c r="A65" s="10">
        <f>'Eva. classe'!A49</f>
        <v>28</v>
      </c>
      <c r="B65" s="27">
        <f>INDEX('Eva. classe'!C49:AF49,R24)</f>
        <v>0</v>
      </c>
      <c r="C65" s="27">
        <f>INDEX('Eva. classe'!AG49:BJ49,R24)</f>
        <v>0</v>
      </c>
      <c r="D65" s="27">
        <f>INDEX('Eva. classe'!BK49:CN49,R24)</f>
        <v>0</v>
      </c>
      <c r="F65" s="14">
        <f t="shared" si="0"/>
        <v>0</v>
      </c>
      <c r="G65" s="14">
        <f t="shared" si="1"/>
        <v>0</v>
      </c>
      <c r="H65" s="14">
        <f t="shared" si="2"/>
        <v>1</v>
      </c>
      <c r="I65" s="14">
        <f t="shared" si="3"/>
        <v>0</v>
      </c>
      <c r="J65" s="23" t="str">
        <f>'Eva. classe'!B49</f>
        <v>Connaître les règles d'accords étudiés en classe (sujet, verbe, dans le groupe nominal).</v>
      </c>
      <c r="K65" s="23"/>
      <c r="L65" s="23"/>
      <c r="M65" s="23"/>
      <c r="N65" s="23"/>
      <c r="O65" s="23"/>
      <c r="P65" s="23"/>
      <c r="Q65" s="23"/>
      <c r="R65" s="23"/>
      <c r="S65" s="23"/>
      <c r="T65" s="23"/>
      <c r="U65" s="23"/>
      <c r="V65" s="23"/>
      <c r="AM65" s="14">
        <f>'Liste des élèves'!$E35</f>
        <v>0</v>
      </c>
    </row>
    <row r="66" spans="1:39" ht="15.75" hidden="1" customHeight="1" x14ac:dyDescent="0.2">
      <c r="A66" s="10">
        <f>'Eva. classe'!A51</f>
        <v>29</v>
      </c>
      <c r="B66" s="27">
        <f>INDEX('Eva. classe'!C51:AF51,R24)</f>
        <v>0</v>
      </c>
      <c r="C66" s="27">
        <f>INDEX('Eva. classe'!AG51:BJ51,R24)</f>
        <v>0</v>
      </c>
      <c r="D66" s="27">
        <f>INDEX('Eva. classe'!BK51:CN51,R24)</f>
        <v>0</v>
      </c>
      <c r="F66" s="14">
        <f t="shared" si="0"/>
        <v>0</v>
      </c>
      <c r="G66" s="14">
        <f t="shared" si="1"/>
        <v>0</v>
      </c>
      <c r="H66" s="14">
        <f t="shared" si="2"/>
        <v>1</v>
      </c>
      <c r="I66" s="14">
        <f t="shared" si="3"/>
        <v>0</v>
      </c>
      <c r="J66" s="23" t="str">
        <f>'Eva. classe'!B51</f>
        <v>Écrire sans erreur sous la dictée un texte d'une dizaine de lignes en mobilisant ses connaissances sur la langue.</v>
      </c>
      <c r="K66" s="23"/>
      <c r="L66" s="23"/>
      <c r="M66" s="23"/>
      <c r="N66" s="23"/>
      <c r="O66" s="23"/>
      <c r="P66" s="23"/>
      <c r="Q66" s="23"/>
      <c r="R66" s="23"/>
      <c r="S66" s="23"/>
      <c r="T66" s="23"/>
      <c r="U66" s="23"/>
      <c r="V66" s="23"/>
      <c r="AM66" s="14">
        <f>'Liste des élèves'!$E36</f>
        <v>0</v>
      </c>
    </row>
    <row r="67" spans="1:39" ht="15.75" hidden="1" customHeight="1" x14ac:dyDescent="0.2">
      <c r="A67" s="10">
        <f>'Eva. classe'!A52</f>
        <v>30</v>
      </c>
      <c r="B67" s="27">
        <f>INDEX('Eva. classe'!C52:AF52,R24)</f>
        <v>0</v>
      </c>
      <c r="C67" s="27">
        <f>INDEX('Eva. classe'!AG52:BJ52,R24)</f>
        <v>0</v>
      </c>
      <c r="D67" s="27">
        <f>INDEX('Eva. classe'!BK52:CN52,R24)</f>
        <v>0</v>
      </c>
      <c r="F67" s="14">
        <f t="shared" si="0"/>
        <v>0</v>
      </c>
      <c r="G67" s="14">
        <f t="shared" si="1"/>
        <v>0</v>
      </c>
      <c r="H67" s="14">
        <f t="shared" si="2"/>
        <v>1</v>
      </c>
      <c r="I67" s="14">
        <f t="shared" si="3"/>
        <v>0</v>
      </c>
      <c r="J67" s="23" t="str">
        <f>'Eva. classe'!B52</f>
        <v>Utiliser ses connaissances pour maîtriser l'orthographe grammaticale.</v>
      </c>
      <c r="K67" s="23"/>
      <c r="L67" s="23"/>
      <c r="M67" s="23"/>
      <c r="N67" s="23"/>
      <c r="O67" s="23"/>
      <c r="P67" s="23"/>
      <c r="Q67" s="23"/>
      <c r="R67" s="23"/>
      <c r="S67" s="23"/>
      <c r="T67" s="23"/>
      <c r="U67" s="23"/>
      <c r="V67" s="23"/>
      <c r="AM67" s="14">
        <f>'Liste des élèves'!$E37</f>
        <v>0</v>
      </c>
    </row>
    <row r="68" spans="1:39" ht="15.75" hidden="1" customHeight="1" x14ac:dyDescent="0.2">
      <c r="A68" s="10">
        <f>'Eva. classe'!A53</f>
        <v>31</v>
      </c>
      <c r="B68" s="27">
        <f>INDEX('Eva. classe'!C53:AF53,R24)</f>
        <v>0</v>
      </c>
      <c r="C68" s="27">
        <f>INDEX('Eva. classe'!AG53:BJ53,R24)</f>
        <v>0</v>
      </c>
      <c r="D68" s="27">
        <f>INDEX('Eva. classe'!BK46:CN46,R24)</f>
        <v>0</v>
      </c>
      <c r="F68" s="14">
        <f>MIN(COUNTIF(D68,2)+COUNTIF(D68,1)+COUNTIF(C68,2)+COUNTIF(C68,1)+COUNTIF(B68,2)+COUNTIF(B68,1),1)</f>
        <v>0</v>
      </c>
      <c r="G68" s="14">
        <f>IF(OR(D68=3,D68=4),0,F68)</f>
        <v>0</v>
      </c>
      <c r="H68" s="14">
        <f>IF(OR(C68=3,C68=4),0,1)</f>
        <v>1</v>
      </c>
      <c r="I68" s="14">
        <f>IF(OR(D68=2,D68=1),1,G68*H68)</f>
        <v>0</v>
      </c>
      <c r="J68" s="23" t="str">
        <f>'Eva. classe'!B53</f>
        <v>Maîtriser l'orthographe lexicale.</v>
      </c>
      <c r="K68" s="23"/>
      <c r="L68" s="23"/>
      <c r="M68" s="23"/>
      <c r="N68" s="23"/>
      <c r="O68" s="23"/>
      <c r="P68" s="23"/>
      <c r="Q68" s="23"/>
      <c r="R68" s="23"/>
      <c r="S68" s="23"/>
      <c r="T68" s="23"/>
      <c r="U68" s="23"/>
      <c r="V68" s="23"/>
      <c r="AM68" s="14">
        <f>'Liste des élèves'!$E38</f>
        <v>0</v>
      </c>
    </row>
    <row r="69" spans="1:39" ht="15.75" hidden="1" customHeight="1" x14ac:dyDescent="0.2">
      <c r="J69" s="23"/>
      <c r="K69" s="23"/>
      <c r="L69" s="23"/>
      <c r="M69" s="23"/>
      <c r="N69" s="23"/>
      <c r="O69" s="23"/>
      <c r="P69" s="23"/>
      <c r="Q69" s="23"/>
      <c r="R69" s="23"/>
      <c r="S69" s="23"/>
      <c r="T69" s="23"/>
      <c r="U69" s="23"/>
      <c r="V69" s="23"/>
      <c r="AM69" s="14">
        <f>'Liste des élèves'!$E39</f>
        <v>0</v>
      </c>
    </row>
    <row r="70" spans="1:39" ht="15.75" hidden="1" customHeight="1" x14ac:dyDescent="0.2">
      <c r="J70" s="23"/>
      <c r="K70" s="23"/>
      <c r="L70" s="23"/>
      <c r="M70" s="23"/>
      <c r="N70" s="23"/>
      <c r="O70" s="23"/>
      <c r="P70" s="23"/>
      <c r="Q70" s="23"/>
      <c r="R70" s="23"/>
      <c r="S70" s="23"/>
      <c r="T70" s="23"/>
      <c r="U70" s="23"/>
      <c r="V70" s="23"/>
      <c r="AM70" s="14">
        <f>'Liste des élèves'!$E40</f>
        <v>0</v>
      </c>
    </row>
    <row r="71" spans="1:39" ht="15.75" hidden="1" customHeight="1" x14ac:dyDescent="0.2">
      <c r="J71" s="23"/>
      <c r="K71" s="23"/>
      <c r="L71" s="23"/>
      <c r="M71" s="23"/>
      <c r="N71" s="23"/>
      <c r="O71" s="23"/>
      <c r="P71" s="23"/>
      <c r="Q71" s="23"/>
      <c r="R71" s="23"/>
      <c r="S71" s="23"/>
      <c r="T71" s="23"/>
      <c r="U71" s="23"/>
      <c r="V71" s="23"/>
      <c r="AM71" s="14">
        <f>'Liste des élèves'!$E41</f>
        <v>0</v>
      </c>
    </row>
    <row r="72" spans="1:39" ht="15.75" hidden="1" customHeight="1" x14ac:dyDescent="0.2">
      <c r="I72" s="30" t="e">
        <f>#REF!</f>
        <v>#REF!</v>
      </c>
      <c r="J72" s="10" t="s">
        <v>116</v>
      </c>
      <c r="K72" s="11">
        <f>K24</f>
        <v>0</v>
      </c>
      <c r="L72" s="90"/>
      <c r="M72" s="90"/>
      <c r="N72" s="23"/>
      <c r="O72" s="23"/>
      <c r="P72" s="23"/>
      <c r="Q72" s="23"/>
      <c r="R72" s="23"/>
      <c r="S72" s="646">
        <f>S24</f>
        <v>0</v>
      </c>
      <c r="T72" s="647"/>
      <c r="U72" s="648"/>
      <c r="V72" s="23"/>
      <c r="W72" s="371"/>
      <c r="X72" s="371"/>
      <c r="Y72" s="371"/>
      <c r="Z72" s="371"/>
      <c r="AA72" s="371"/>
      <c r="AM72" s="14">
        <f>'Liste des élèves'!$E42</f>
        <v>0</v>
      </c>
    </row>
    <row r="73" spans="1:39" ht="15.75" hidden="1" customHeight="1" x14ac:dyDescent="0.2">
      <c r="I73" s="30"/>
      <c r="J73" s="10"/>
      <c r="K73" s="32"/>
      <c r="L73" s="32"/>
      <c r="M73" s="32"/>
      <c r="N73" s="23"/>
      <c r="O73" s="23"/>
      <c r="P73" s="23"/>
      <c r="Q73" s="23"/>
      <c r="R73" s="23"/>
      <c r="S73" s="32"/>
      <c r="T73" s="32"/>
      <c r="U73" s="32"/>
      <c r="V73" s="23"/>
      <c r="W73" s="371"/>
      <c r="X73" s="371"/>
      <c r="Y73" s="371"/>
      <c r="Z73" s="371"/>
      <c r="AA73" s="371"/>
    </row>
    <row r="74" spans="1:39" ht="15.75" hidden="1" customHeight="1" x14ac:dyDescent="0.2">
      <c r="A74" s="33" t="str">
        <f>'Eva. classe'!B54</f>
        <v>► MATHÉMATIQUES</v>
      </c>
      <c r="B74" s="34"/>
      <c r="C74" s="34"/>
      <c r="D74" s="34"/>
      <c r="E74" s="34"/>
      <c r="F74" s="34"/>
      <c r="G74" s="34"/>
      <c r="H74" s="34"/>
      <c r="I74" s="34"/>
      <c r="J74" s="34"/>
      <c r="K74" s="34"/>
      <c r="L74" s="34"/>
      <c r="M74" s="34"/>
      <c r="N74" s="34"/>
      <c r="O74" s="34"/>
      <c r="P74" s="34"/>
      <c r="Q74" s="34"/>
      <c r="R74" s="34"/>
      <c r="S74" s="34"/>
      <c r="T74" s="34"/>
      <c r="U74" s="34"/>
      <c r="V74" s="23"/>
      <c r="W74" s="371"/>
      <c r="X74" s="371"/>
      <c r="Y74" s="371"/>
      <c r="Z74" s="371"/>
      <c r="AA74" s="371"/>
    </row>
    <row r="75" spans="1:39" ht="15.75" hidden="1" customHeight="1" x14ac:dyDescent="0.2">
      <c r="I75" s="30"/>
      <c r="J75" s="33" t="str">
        <f>'Eva. classe'!B55</f>
        <v>1. NOMBRES ET CALCUL</v>
      </c>
      <c r="K75" s="32"/>
      <c r="L75" s="32"/>
      <c r="M75" s="32"/>
      <c r="N75" s="23"/>
      <c r="O75" s="23"/>
      <c r="P75" s="23"/>
      <c r="Q75" s="23"/>
      <c r="R75" s="23"/>
      <c r="S75" s="32"/>
      <c r="T75" s="32"/>
      <c r="U75" s="32"/>
      <c r="V75" s="23"/>
      <c r="W75" s="371"/>
      <c r="X75" s="371"/>
      <c r="Y75" s="371"/>
      <c r="Z75" s="371"/>
      <c r="AA75" s="371"/>
    </row>
    <row r="76" spans="1:39" ht="15.75" hidden="1" customHeight="1" x14ac:dyDescent="0.2">
      <c r="B76" s="13" t="s">
        <v>117</v>
      </c>
      <c r="C76" s="13" t="s">
        <v>118</v>
      </c>
      <c r="D76" s="13" t="s">
        <v>119</v>
      </c>
      <c r="J76" s="33" t="str">
        <f>'Eva. classe'!B56</f>
        <v>Nombres entiers et décimaux</v>
      </c>
      <c r="K76" s="10"/>
      <c r="L76" s="10"/>
      <c r="M76" s="10"/>
      <c r="N76" s="10"/>
      <c r="O76" s="10"/>
      <c r="P76" s="10"/>
      <c r="Q76" s="10"/>
      <c r="R76" s="10"/>
      <c r="S76" s="10"/>
      <c r="T76" s="10"/>
      <c r="U76" s="10"/>
      <c r="V76" s="10"/>
    </row>
    <row r="77" spans="1:39" ht="15.75" hidden="1" customHeight="1" x14ac:dyDescent="0.2">
      <c r="A77" s="10">
        <f>'Eva. classe'!A57</f>
        <v>32</v>
      </c>
      <c r="B77" s="27">
        <f>INDEX('Eva. classe'!C57:AF57,R24)</f>
        <v>0</v>
      </c>
      <c r="C77" s="27">
        <f>INDEX('Eva. classe'!AG57:BJ57,R24)</f>
        <v>0</v>
      </c>
      <c r="D77" s="27">
        <f>INDEX('Eva. classe'!BK57:CN57,R24)</f>
        <v>0</v>
      </c>
      <c r="F77" s="14">
        <f t="shared" si="0"/>
        <v>0</v>
      </c>
      <c r="G77" s="14">
        <f t="shared" si="1"/>
        <v>0</v>
      </c>
      <c r="H77" s="14">
        <f t="shared" si="2"/>
        <v>1</v>
      </c>
      <c r="I77" s="14">
        <f t="shared" si="3"/>
        <v>0</v>
      </c>
      <c r="J77" s="23" t="str">
        <f>'Eva. classe'!B57</f>
        <v>Écrire, nommer, comparer et utiliser les nombres entiers.</v>
      </c>
      <c r="K77" s="23"/>
      <c r="L77" s="23"/>
      <c r="M77" s="23"/>
      <c r="N77" s="23"/>
      <c r="O77" s="23"/>
      <c r="P77" s="23"/>
      <c r="Q77" s="23"/>
      <c r="R77" s="23"/>
      <c r="S77" s="23"/>
      <c r="T77" s="23"/>
      <c r="U77" s="23"/>
      <c r="V77" s="23"/>
    </row>
    <row r="78" spans="1:39" ht="15.75" hidden="1" customHeight="1" x14ac:dyDescent="0.2">
      <c r="A78" s="10">
        <f>'Eva. classe'!A58</f>
        <v>33</v>
      </c>
      <c r="B78" s="27">
        <f>INDEX('Eva. classe'!C58:AF58,R24)</f>
        <v>0</v>
      </c>
      <c r="C78" s="27">
        <f>INDEX('Eva. classe'!AG58:BJ58,R24)</f>
        <v>0</v>
      </c>
      <c r="D78" s="27">
        <f>INDEX('Eva. classe'!BK58:CN58,R24)</f>
        <v>0</v>
      </c>
      <c r="F78" s="14">
        <f t="shared" si="0"/>
        <v>0</v>
      </c>
      <c r="G78" s="14">
        <f t="shared" si="1"/>
        <v>0</v>
      </c>
      <c r="H78" s="14">
        <f t="shared" si="2"/>
        <v>1</v>
      </c>
      <c r="I78" s="14">
        <f t="shared" si="3"/>
        <v>0</v>
      </c>
      <c r="J78" s="23" t="str">
        <f>'Eva. classe'!B58</f>
        <v>Connaître les doubles, moitiés, quadruples, quarts, triples, tiers, et multiples de 5, 10, 15, 20, 25, 50.</v>
      </c>
      <c r="K78" s="23"/>
      <c r="L78" s="23"/>
      <c r="M78" s="23"/>
      <c r="N78" s="23"/>
      <c r="O78" s="23"/>
      <c r="P78" s="23"/>
      <c r="Q78" s="23"/>
      <c r="R78" s="23"/>
      <c r="S78" s="23"/>
      <c r="T78" s="23"/>
      <c r="U78" s="23"/>
      <c r="V78" s="23"/>
    </row>
    <row r="79" spans="1:39" ht="15.75" hidden="1" customHeight="1" x14ac:dyDescent="0.2">
      <c r="A79" s="10">
        <f>'Eva. classe'!A59</f>
        <v>34</v>
      </c>
      <c r="B79" s="27">
        <f>INDEX('Eva. classe'!C59:AF59,R24)</f>
        <v>0</v>
      </c>
      <c r="C79" s="27">
        <f>INDEX('Eva. classe'!AG59:BJ59,R24)</f>
        <v>0</v>
      </c>
      <c r="D79" s="27">
        <f>INDEX('Eva. classe'!BK59:CN59,R24)</f>
        <v>0</v>
      </c>
      <c r="F79" s="14">
        <f t="shared" si="0"/>
        <v>0</v>
      </c>
      <c r="G79" s="14">
        <f t="shared" si="1"/>
        <v>0</v>
      </c>
      <c r="H79" s="14">
        <f t="shared" si="2"/>
        <v>1</v>
      </c>
      <c r="I79" s="14">
        <f t="shared" si="3"/>
        <v>0</v>
      </c>
      <c r="J79" s="23" t="str">
        <f>'Eva. classe'!B59</f>
        <v>Écrire, nommer, comparer et utiliser les fractions simples (demi, tiers, quart, dixième, centième).</v>
      </c>
      <c r="K79" s="23"/>
      <c r="L79" s="23"/>
      <c r="M79" s="23"/>
      <c r="N79" s="23"/>
      <c r="O79" s="23"/>
      <c r="P79" s="23"/>
      <c r="Q79" s="23"/>
      <c r="R79" s="23"/>
      <c r="S79" s="23"/>
      <c r="T79" s="23"/>
      <c r="U79" s="23"/>
      <c r="V79" s="23"/>
    </row>
    <row r="80" spans="1:39" ht="15.75" hidden="1" customHeight="1" x14ac:dyDescent="0.2">
      <c r="A80" s="10">
        <f>'Eva. classe'!A60</f>
        <v>35</v>
      </c>
      <c r="B80" s="27">
        <f>INDEX('Eva. classe'!C60:AF60,R24)</f>
        <v>0</v>
      </c>
      <c r="C80" s="27">
        <f>INDEX('Eva. classe'!AG60:BJ60,R24)</f>
        <v>0</v>
      </c>
      <c r="D80" s="27">
        <f>INDEX('Eva. classe'!BK60:CN60,R24)</f>
        <v>0</v>
      </c>
      <c r="F80" s="14">
        <f t="shared" si="0"/>
        <v>0</v>
      </c>
      <c r="G80" s="14">
        <f t="shared" si="1"/>
        <v>0</v>
      </c>
      <c r="H80" s="14">
        <f t="shared" si="2"/>
        <v>1</v>
      </c>
      <c r="I80" s="14">
        <f t="shared" si="3"/>
        <v>0</v>
      </c>
      <c r="J80" s="23" t="str">
        <f>'Eva. classe'!B60</f>
        <v>Écrire, nommer, comparer et utiliser les nombres décimaux.</v>
      </c>
      <c r="K80" s="23"/>
      <c r="L80" s="23"/>
      <c r="M80" s="23"/>
      <c r="N80" s="23"/>
      <c r="O80" s="23"/>
      <c r="P80" s="23"/>
      <c r="Q80" s="23"/>
      <c r="R80" s="23"/>
      <c r="S80" s="23"/>
      <c r="T80" s="23"/>
      <c r="U80" s="23"/>
      <c r="V80" s="23"/>
    </row>
    <row r="81" spans="1:27" ht="15.75" hidden="1" customHeight="1" x14ac:dyDescent="0.2">
      <c r="A81" s="10">
        <f>'Eva. classe'!A63</f>
        <v>36</v>
      </c>
      <c r="B81" s="27">
        <f>INDEX('Eva. classe'!C63:AF63,R24)</f>
        <v>0</v>
      </c>
      <c r="C81" s="27">
        <f>INDEX('Eva. classe'!AG63:BJ63,R24)</f>
        <v>0</v>
      </c>
      <c r="D81" s="27">
        <f>INDEX('Eva. classe'!BK63:CN63,R24)</f>
        <v>0</v>
      </c>
      <c r="F81" s="14">
        <f t="shared" si="0"/>
        <v>0</v>
      </c>
      <c r="G81" s="14">
        <f t="shared" si="1"/>
        <v>0</v>
      </c>
      <c r="H81" s="14">
        <f t="shared" si="2"/>
        <v>1</v>
      </c>
      <c r="I81" s="14">
        <f t="shared" si="3"/>
        <v>0</v>
      </c>
      <c r="J81" s="23" t="str">
        <f>'Eva. classe'!B63</f>
        <v>Connaître et utiliser les tables d'addition et de multiplication pour calculer. Multiplier par 10, 100, 1000…</v>
      </c>
      <c r="K81" s="23"/>
      <c r="L81" s="23"/>
      <c r="M81" s="23"/>
      <c r="N81" s="23"/>
      <c r="O81" s="23"/>
      <c r="P81" s="23"/>
      <c r="Q81" s="23"/>
      <c r="R81" s="23"/>
      <c r="S81" s="23"/>
      <c r="T81" s="23"/>
      <c r="U81" s="23"/>
      <c r="V81" s="23"/>
    </row>
    <row r="82" spans="1:27" ht="15.75" hidden="1" customHeight="1" x14ac:dyDescent="0.2">
      <c r="A82" s="10">
        <f>'Eva. classe'!A64</f>
        <v>37</v>
      </c>
      <c r="B82" s="27">
        <f>INDEX('Eva. classe'!C64:AF64,R24)</f>
        <v>0</v>
      </c>
      <c r="C82" s="27">
        <f>INDEX('Eva. classe'!AG64:BJ64,R24)</f>
        <v>0</v>
      </c>
      <c r="D82" s="27">
        <f>INDEX('Eva. classe'!BK64:CN64,R24)</f>
        <v>0</v>
      </c>
      <c r="F82" s="14">
        <f t="shared" si="0"/>
        <v>0</v>
      </c>
      <c r="G82" s="14">
        <f t="shared" si="1"/>
        <v>0</v>
      </c>
      <c r="H82" s="14">
        <f t="shared" si="2"/>
        <v>1</v>
      </c>
      <c r="I82" s="14">
        <f t="shared" si="3"/>
        <v>0</v>
      </c>
      <c r="J82" s="23" t="str">
        <f>'Eva. classe'!B64</f>
        <v>Calculer mentalement avec des nombres entiers et des nombres décimaux.</v>
      </c>
      <c r="K82" s="23"/>
      <c r="L82" s="23"/>
      <c r="M82" s="23"/>
      <c r="N82" s="23"/>
      <c r="O82" s="23"/>
      <c r="P82" s="23"/>
      <c r="Q82" s="23"/>
      <c r="R82" s="23"/>
      <c r="S82" s="23"/>
      <c r="T82" s="23"/>
      <c r="U82" s="23"/>
      <c r="V82" s="23"/>
      <c r="W82" s="371"/>
      <c r="X82" s="371"/>
      <c r="Y82" s="371"/>
      <c r="Z82" s="371"/>
      <c r="AA82" s="371"/>
    </row>
    <row r="83" spans="1:27" ht="15.75" hidden="1" customHeight="1" x14ac:dyDescent="0.2">
      <c r="A83" s="10">
        <f>'Eva. classe'!A66</f>
        <v>38</v>
      </c>
      <c r="B83" s="27">
        <f>INDEX('Eva. classe'!C66:AF66,R24)</f>
        <v>0</v>
      </c>
      <c r="C83" s="27">
        <f>INDEX('Eva. classe'!AG66:BJ66,R24)</f>
        <v>0</v>
      </c>
      <c r="D83" s="27">
        <f>INDEX('Eva. classe'!BK66:CN66,R24)</f>
        <v>0</v>
      </c>
      <c r="F83" s="14">
        <f t="shared" si="0"/>
        <v>0</v>
      </c>
      <c r="G83" s="14">
        <f t="shared" si="1"/>
        <v>0</v>
      </c>
      <c r="H83" s="14">
        <f t="shared" si="2"/>
        <v>1</v>
      </c>
      <c r="I83" s="14">
        <f t="shared" si="3"/>
        <v>0</v>
      </c>
      <c r="J83" s="23" t="str">
        <f>'Eva. classe'!B66</f>
        <v>Utiliser la technique de l'addition et de la soustraction.</v>
      </c>
      <c r="K83" s="23"/>
      <c r="L83" s="23"/>
      <c r="M83" s="23"/>
      <c r="N83" s="23"/>
      <c r="O83" s="23"/>
      <c r="P83" s="23"/>
      <c r="Q83" s="23"/>
      <c r="R83" s="23"/>
      <c r="S83" s="23"/>
      <c r="T83" s="23"/>
      <c r="U83" s="23"/>
      <c r="V83" s="23"/>
      <c r="W83" s="371"/>
      <c r="X83" s="371"/>
      <c r="Y83" s="371"/>
      <c r="Z83" s="371"/>
      <c r="AA83" s="371"/>
    </row>
    <row r="84" spans="1:27" ht="15.75" hidden="1" customHeight="1" x14ac:dyDescent="0.2">
      <c r="A84" s="10">
        <f>'Eva. classe'!A67</f>
        <v>39</v>
      </c>
      <c r="B84" s="27">
        <f>INDEX('Eva. classe'!C67:AF67,R24)</f>
        <v>0</v>
      </c>
      <c r="C84" s="27">
        <f>INDEX('Eva. classe'!AG67:BJ67,R24)</f>
        <v>0</v>
      </c>
      <c r="D84" s="27">
        <f>INDEX('Eva. classe'!BK67:CN67,R24)</f>
        <v>0</v>
      </c>
      <c r="F84" s="14">
        <f t="shared" si="0"/>
        <v>0</v>
      </c>
      <c r="G84" s="14">
        <f t="shared" si="1"/>
        <v>0</v>
      </c>
      <c r="H84" s="14">
        <f t="shared" si="2"/>
        <v>1</v>
      </c>
      <c r="I84" s="14">
        <f t="shared" si="3"/>
        <v>0</v>
      </c>
      <c r="J84" s="23" t="str">
        <f>'Eva. classe'!B67</f>
        <v>Utiliser la technique de la multiplication.</v>
      </c>
      <c r="K84" s="23"/>
      <c r="L84" s="23"/>
      <c r="M84" s="23"/>
      <c r="N84" s="23"/>
      <c r="O84" s="23"/>
      <c r="P84" s="23"/>
      <c r="Q84" s="23"/>
      <c r="R84" s="23"/>
      <c r="S84" s="23"/>
      <c r="T84" s="23"/>
      <c r="U84" s="23"/>
      <c r="V84" s="23"/>
      <c r="W84" s="371"/>
      <c r="X84" s="371"/>
      <c r="Y84" s="371"/>
      <c r="Z84" s="371"/>
      <c r="AA84" s="371"/>
    </row>
    <row r="85" spans="1:27" ht="15.75" hidden="1" customHeight="1" x14ac:dyDescent="0.2">
      <c r="A85" s="10">
        <f>'Eva. classe'!A68</f>
        <v>40</v>
      </c>
      <c r="B85" s="27">
        <f>INDEX('Eva. classe'!C68:AF68,R24)</f>
        <v>0</v>
      </c>
      <c r="C85" s="27">
        <f>INDEX('Eva. classe'!AG68:BJ68,R24)</f>
        <v>0</v>
      </c>
      <c r="D85" s="27">
        <f>INDEX('Eva. classe'!BK68:CN68,R24)</f>
        <v>0</v>
      </c>
      <c r="F85" s="14">
        <f t="shared" si="0"/>
        <v>0</v>
      </c>
      <c r="G85" s="14">
        <f t="shared" si="1"/>
        <v>0</v>
      </c>
      <c r="H85" s="14">
        <f t="shared" si="2"/>
        <v>1</v>
      </c>
      <c r="I85" s="14">
        <f t="shared" si="3"/>
        <v>0</v>
      </c>
      <c r="J85" s="23" t="str">
        <f>'Eva. classe'!B68</f>
        <v>Utiliser la technique de la division.</v>
      </c>
      <c r="K85" s="23"/>
      <c r="L85" s="23"/>
      <c r="M85" s="23"/>
      <c r="N85" s="23"/>
      <c r="O85" s="23"/>
      <c r="P85" s="23"/>
      <c r="Q85" s="23"/>
      <c r="R85" s="23"/>
      <c r="S85" s="23"/>
      <c r="T85" s="23"/>
      <c r="U85" s="23"/>
      <c r="V85" s="23"/>
      <c r="W85" s="371"/>
      <c r="X85" s="371"/>
      <c r="Y85" s="371"/>
      <c r="Z85" s="371"/>
      <c r="AA85" s="371"/>
    </row>
    <row r="86" spans="1:27" ht="15.75" hidden="1" customHeight="1" x14ac:dyDescent="0.2">
      <c r="A86" s="10">
        <f>'Eva. classe'!A69</f>
        <v>41</v>
      </c>
      <c r="B86" s="27">
        <f>INDEX('Eva. classe'!C69:AF69,R24)</f>
        <v>0</v>
      </c>
      <c r="C86" s="27">
        <f>INDEX('Eva. classe'!AG69:BJ69,R24)</f>
        <v>0</v>
      </c>
      <c r="D86" s="27">
        <f>INDEX('Eva. classe'!BK69:CN69,R24)</f>
        <v>0</v>
      </c>
      <c r="F86" s="14">
        <f t="shared" si="0"/>
        <v>0</v>
      </c>
      <c r="G86" s="14">
        <f t="shared" si="1"/>
        <v>0</v>
      </c>
      <c r="H86" s="14">
        <f t="shared" si="2"/>
        <v>1</v>
      </c>
      <c r="I86" s="14">
        <f t="shared" si="3"/>
        <v>0</v>
      </c>
      <c r="J86" s="23" t="str">
        <f>'Eva. classe'!B69</f>
        <v>Utiliser la calculatrice à bon escient.</v>
      </c>
      <c r="K86" s="23"/>
      <c r="L86" s="23"/>
      <c r="M86" s="23"/>
      <c r="N86" s="23"/>
      <c r="O86" s="23"/>
      <c r="P86" s="23"/>
      <c r="Q86" s="23"/>
      <c r="R86" s="23"/>
      <c r="S86" s="23"/>
      <c r="T86" s="23"/>
      <c r="U86" s="23"/>
      <c r="V86" s="23"/>
      <c r="W86" s="371"/>
      <c r="X86" s="371"/>
      <c r="Y86" s="371"/>
      <c r="Z86" s="371"/>
      <c r="AA86" s="371"/>
    </row>
    <row r="87" spans="1:27" ht="15.75" hidden="1" customHeight="1" x14ac:dyDescent="0.2">
      <c r="J87" s="23"/>
      <c r="K87" s="23"/>
      <c r="L87" s="23"/>
      <c r="M87" s="23"/>
      <c r="N87" s="23"/>
      <c r="O87" s="23"/>
      <c r="P87" s="23"/>
      <c r="Q87" s="23"/>
      <c r="R87" s="23"/>
      <c r="S87" s="23"/>
      <c r="T87" s="23"/>
      <c r="U87" s="23"/>
      <c r="V87" s="23"/>
      <c r="W87" s="371"/>
      <c r="X87" s="371"/>
      <c r="Y87" s="371"/>
      <c r="Z87" s="371"/>
      <c r="AA87" s="371"/>
    </row>
    <row r="88" spans="1:27" ht="15.75" hidden="1" customHeight="1" x14ac:dyDescent="0.2">
      <c r="I88" s="30"/>
      <c r="J88" s="33" t="str">
        <f>'Eva. classe'!B80</f>
        <v>3. ESPACE ET GÉOMÉTRIE</v>
      </c>
      <c r="K88" s="32"/>
      <c r="L88" s="32"/>
      <c r="M88" s="32"/>
      <c r="N88" s="23"/>
      <c r="O88" s="23"/>
      <c r="P88" s="23"/>
      <c r="Q88" s="23"/>
      <c r="R88" s="23"/>
      <c r="S88" s="23"/>
      <c r="T88" s="23"/>
      <c r="U88" s="23"/>
      <c r="V88" s="23"/>
    </row>
    <row r="89" spans="1:27" ht="15.6" hidden="1" customHeight="1" x14ac:dyDescent="0.2">
      <c r="A89" s="10">
        <f>'Eva. classe'!A81</f>
        <v>42</v>
      </c>
      <c r="B89" s="27">
        <f>INDEX('Eva. classe'!C81:AF81,R24)</f>
        <v>0</v>
      </c>
      <c r="C89" s="27">
        <f>INDEX('Eva. classe'!AG81:BJ81,R24)</f>
        <v>0</v>
      </c>
      <c r="D89" s="27">
        <f>INDEX('Eva. classe'!BK81:CN81,R24)</f>
        <v>0</v>
      </c>
      <c r="F89" s="14">
        <f t="shared" si="0"/>
        <v>0</v>
      </c>
      <c r="G89" s="14">
        <f t="shared" si="1"/>
        <v>0</v>
      </c>
      <c r="H89" s="14">
        <f t="shared" si="2"/>
        <v>1</v>
      </c>
      <c r="I89" s="14">
        <f t="shared" si="3"/>
        <v>0</v>
      </c>
      <c r="J89" s="636" t="str">
        <f>'Eva. classe'!B81</f>
        <v>Reconnaître des droites perpendiculaires.</v>
      </c>
      <c r="K89" s="636"/>
      <c r="L89" s="636"/>
      <c r="M89" s="636"/>
      <c r="N89" s="636"/>
      <c r="O89" s="636"/>
      <c r="P89" s="636"/>
      <c r="Q89" s="636"/>
      <c r="R89" s="636"/>
      <c r="S89" s="636"/>
      <c r="T89" s="636"/>
      <c r="U89" s="35"/>
      <c r="V89" s="35"/>
      <c r="W89" s="371"/>
      <c r="X89" s="371"/>
      <c r="Y89" s="371"/>
      <c r="Z89" s="371"/>
      <c r="AA89" s="371"/>
    </row>
    <row r="90" spans="1:27" ht="15.75" hidden="1" customHeight="1" x14ac:dyDescent="0.2">
      <c r="A90" s="10">
        <f>'Eva. classe'!A82</f>
        <v>43</v>
      </c>
      <c r="B90" s="27">
        <f>INDEX('Eva. classe'!C82:AF82,R24)</f>
        <v>0</v>
      </c>
      <c r="C90" s="27">
        <f>INDEX('Eva. classe'!AG82:BJ82,R24)</f>
        <v>0</v>
      </c>
      <c r="D90" s="27">
        <f>INDEX('Eva. classe'!BK82:CN82,R24)</f>
        <v>0</v>
      </c>
      <c r="F90" s="14">
        <f t="shared" si="0"/>
        <v>0</v>
      </c>
      <c r="G90" s="14">
        <f t="shared" si="1"/>
        <v>0</v>
      </c>
      <c r="H90" s="14">
        <f t="shared" si="2"/>
        <v>1</v>
      </c>
      <c r="I90" s="14">
        <f t="shared" si="3"/>
        <v>0</v>
      </c>
      <c r="J90" s="636" t="str">
        <f>'Eva. classe'!B82</f>
        <v>Reconnaître, décrire et nommer, des figures planes (carré, rectangle, losange, triangle et triangles particuliers, cercle) et des solides (cube, pavé, cylindre, prisme).</v>
      </c>
      <c r="K90" s="636"/>
      <c r="L90" s="636"/>
      <c r="M90" s="636"/>
      <c r="N90" s="636"/>
      <c r="O90" s="636"/>
      <c r="P90" s="636"/>
      <c r="Q90" s="636"/>
      <c r="R90" s="636"/>
      <c r="S90" s="636"/>
      <c r="T90" s="636"/>
      <c r="U90" s="35"/>
      <c r="V90" s="35"/>
      <c r="W90" s="371"/>
      <c r="X90" s="371"/>
      <c r="Y90" s="371"/>
      <c r="Z90" s="371"/>
      <c r="AA90" s="371"/>
    </row>
    <row r="91" spans="1:27" ht="15.75" hidden="1" customHeight="1" x14ac:dyDescent="0.2">
      <c r="A91" s="10">
        <f>'Eva. classe'!A83</f>
        <v>44</v>
      </c>
      <c r="B91" s="27">
        <f>INDEX('Eva. classe'!C83:AF83,R24)</f>
        <v>0</v>
      </c>
      <c r="C91" s="27">
        <f>INDEX('Eva. classe'!AG83:BJ83,R24)</f>
        <v>0</v>
      </c>
      <c r="D91" s="27">
        <f>INDEX('Eva. classe'!BK83:CN83,R24)</f>
        <v>0</v>
      </c>
      <c r="F91" s="14">
        <f t="shared" si="0"/>
        <v>0</v>
      </c>
      <c r="G91" s="14">
        <f t="shared" si="1"/>
        <v>0</v>
      </c>
      <c r="H91" s="14">
        <f t="shared" si="2"/>
        <v>1</v>
      </c>
      <c r="I91" s="14">
        <f t="shared" si="3"/>
        <v>0</v>
      </c>
      <c r="J91" s="23" t="str">
        <f>'Eva. classe'!B83</f>
        <v>Tracer des droites perpendiculaires.</v>
      </c>
      <c r="K91" s="23"/>
      <c r="L91" s="23"/>
      <c r="M91" s="23"/>
      <c r="N91" s="23"/>
      <c r="O91" s="23"/>
      <c r="P91" s="23"/>
      <c r="Q91" s="23"/>
      <c r="R91" s="23"/>
      <c r="S91" s="23"/>
      <c r="T91" s="23"/>
      <c r="U91" s="23"/>
      <c r="V91" s="23"/>
      <c r="W91" s="371"/>
      <c r="X91" s="371"/>
      <c r="Y91" s="371"/>
      <c r="Z91" s="371"/>
      <c r="AA91" s="371"/>
    </row>
    <row r="92" spans="1:27" ht="15.75" hidden="1" customHeight="1" x14ac:dyDescent="0.2">
      <c r="A92" s="10">
        <f>'Eva. classe'!A84</f>
        <v>45</v>
      </c>
      <c r="B92" s="27">
        <f>INDEX('Eva. classe'!C84:AF84,R24)</f>
        <v>0</v>
      </c>
      <c r="C92" s="27">
        <f>INDEX('Eva. classe'!AG84:BJ84,R24)</f>
        <v>0</v>
      </c>
      <c r="D92" s="27">
        <f>INDEX('Eva. classe'!BK84:CN84,R24)</f>
        <v>0</v>
      </c>
      <c r="F92" s="14">
        <f t="shared" si="0"/>
        <v>0</v>
      </c>
      <c r="G92" s="14">
        <f t="shared" si="1"/>
        <v>0</v>
      </c>
      <c r="H92" s="14">
        <f t="shared" si="2"/>
        <v>1</v>
      </c>
      <c r="I92" s="14">
        <f t="shared" si="3"/>
        <v>0</v>
      </c>
      <c r="J92" s="636" t="str">
        <f>'Eva. classe'!B84</f>
        <v>Utiliser à bon escient le vocabulaire des propriétés, figures et solides vus en classe(côté, angle, diagonale, axe de symétrie, centre, rayon, diamètre, arête, face.</v>
      </c>
      <c r="K92" s="636"/>
      <c r="L92" s="636"/>
      <c r="M92" s="636"/>
      <c r="N92" s="636"/>
      <c r="O92" s="636"/>
      <c r="P92" s="636"/>
      <c r="Q92" s="636"/>
      <c r="R92" s="636"/>
      <c r="S92" s="636"/>
      <c r="T92" s="636"/>
      <c r="U92" s="636"/>
      <c r="V92" s="29"/>
      <c r="W92" s="371"/>
      <c r="X92" s="371"/>
      <c r="Y92" s="371"/>
      <c r="Z92" s="371"/>
      <c r="AA92" s="371"/>
    </row>
    <row r="93" spans="1:27" ht="15.6" hidden="1" customHeight="1" x14ac:dyDescent="0.2">
      <c r="J93" s="636"/>
      <c r="K93" s="636"/>
      <c r="L93" s="636"/>
      <c r="M93" s="636"/>
      <c r="N93" s="636"/>
      <c r="O93" s="636"/>
      <c r="P93" s="636"/>
      <c r="Q93" s="636"/>
      <c r="R93" s="636"/>
      <c r="S93" s="636"/>
      <c r="T93" s="636"/>
      <c r="U93" s="636"/>
      <c r="V93" s="36"/>
      <c r="W93" s="371"/>
      <c r="X93" s="371"/>
      <c r="Y93" s="371"/>
      <c r="Z93" s="371"/>
      <c r="AA93" s="371"/>
    </row>
    <row r="94" spans="1:27" ht="15.6" hidden="1" customHeight="1" x14ac:dyDescent="0.2">
      <c r="J94" s="33" t="str">
        <f>'Eva. classe'!B70</f>
        <v>2. GRANDEURS ET MESURES</v>
      </c>
      <c r="K94" s="35"/>
      <c r="L94" s="35"/>
      <c r="M94" s="35"/>
      <c r="N94" s="35"/>
      <c r="O94" s="35"/>
      <c r="P94" s="35"/>
      <c r="Q94" s="35"/>
      <c r="R94" s="35"/>
      <c r="S94" s="35"/>
      <c r="T94" s="35"/>
      <c r="U94" s="35"/>
      <c r="V94" s="36"/>
      <c r="W94" s="371"/>
      <c r="X94" s="371"/>
      <c r="Y94" s="371"/>
      <c r="Z94" s="371"/>
      <c r="AA94" s="371"/>
    </row>
    <row r="95" spans="1:27" ht="15.75" hidden="1" customHeight="1" x14ac:dyDescent="0.2">
      <c r="A95" s="10">
        <f>'Eva. classe'!A71</f>
        <v>46</v>
      </c>
      <c r="B95" s="27">
        <f>INDEX('Eva. classe'!C71:AF71,R24)</f>
        <v>0</v>
      </c>
      <c r="C95" s="27">
        <f>INDEX('Eva. classe'!AG71:BJ71,R24)</f>
        <v>0</v>
      </c>
      <c r="D95" s="27">
        <f>INDEX('Eva. classe'!BK71:CN71,R24)</f>
        <v>0</v>
      </c>
      <c r="F95" s="14">
        <f t="shared" ref="F95:F161" si="4">MIN(COUNTIF(D95,2)+COUNTIF(D95,1)+COUNTIF(C95,2)+COUNTIF(C95,1)+COUNTIF(B95,2)+COUNTIF(B95,1),1)</f>
        <v>0</v>
      </c>
      <c r="G95" s="14">
        <f t="shared" ref="G95:G161" si="5">IF(OR(D95=3,D95=4),0,F95)</f>
        <v>0</v>
      </c>
      <c r="H95" s="14">
        <f t="shared" ref="H95:H161" si="6">IF(OR(C95=3,C95=4),0,1)</f>
        <v>1</v>
      </c>
      <c r="I95" s="14">
        <f t="shared" ref="I95:I161" si="7">IF(OR(D95=2,D95=1),1,G95*H95)</f>
        <v>0</v>
      </c>
      <c r="J95" s="23" t="str">
        <f>'Eva. classe'!B71</f>
        <v>Connaître et utiliser les unités de mesure vues en classe.</v>
      </c>
      <c r="K95" s="23"/>
      <c r="L95" s="23"/>
      <c r="M95" s="23"/>
      <c r="N95" s="23"/>
      <c r="O95" s="23"/>
      <c r="P95" s="23"/>
      <c r="Q95" s="23"/>
      <c r="R95" s="23"/>
      <c r="S95" s="23"/>
      <c r="T95" s="23"/>
      <c r="U95" s="23"/>
      <c r="V95" s="23"/>
    </row>
    <row r="96" spans="1:27" ht="15.75" hidden="1" customHeight="1" x14ac:dyDescent="0.2">
      <c r="A96" s="10">
        <f>'Eva. classe'!A72</f>
        <v>47</v>
      </c>
      <c r="B96" s="27">
        <f>INDEX('Eva. classe'!C72:AF72,R24)</f>
        <v>0</v>
      </c>
      <c r="C96" s="27">
        <f>INDEX('Eva. classe'!AG72:BJ72,R24)</f>
        <v>0</v>
      </c>
      <c r="D96" s="27">
        <f>INDEX('Eva. classe'!BK72:CN72,R24)</f>
        <v>0</v>
      </c>
      <c r="F96" s="14">
        <f t="shared" si="4"/>
        <v>0</v>
      </c>
      <c r="G96" s="14">
        <f t="shared" si="5"/>
        <v>0</v>
      </c>
      <c r="H96" s="14">
        <f t="shared" si="6"/>
        <v>1</v>
      </c>
      <c r="I96" s="14">
        <f t="shared" si="7"/>
        <v>0</v>
      </c>
      <c r="J96" s="23" t="str">
        <f>'Eva. classe'!B72</f>
        <v>Comparer et reproduire des angles.</v>
      </c>
      <c r="K96" s="23"/>
      <c r="L96" s="23"/>
      <c r="M96" s="23"/>
      <c r="N96" s="23"/>
      <c r="O96" s="23"/>
      <c r="P96" s="23"/>
      <c r="Q96" s="23"/>
      <c r="R96" s="23"/>
      <c r="S96" s="23"/>
      <c r="T96" s="23"/>
      <c r="U96" s="23"/>
      <c r="V96" s="23"/>
    </row>
    <row r="97" spans="1:27" ht="15.75" hidden="1" customHeight="1" x14ac:dyDescent="0.2">
      <c r="A97" s="10">
        <f>'Eva. classe'!A73</f>
        <v>48</v>
      </c>
      <c r="B97" s="27">
        <f>INDEX('Eva. classe'!C73:AF73,R24)</f>
        <v>0</v>
      </c>
      <c r="C97" s="27">
        <f>INDEX('Eva. classe'!AG73:BJ73,R24)</f>
        <v>0</v>
      </c>
      <c r="D97" s="27">
        <f>INDEX('Eva. classe'!BK73:CN73,R24)</f>
        <v>0</v>
      </c>
      <c r="F97" s="14">
        <f t="shared" si="4"/>
        <v>0</v>
      </c>
      <c r="G97" s="14">
        <f t="shared" si="5"/>
        <v>0</v>
      </c>
      <c r="H97" s="14">
        <f t="shared" si="6"/>
        <v>1</v>
      </c>
      <c r="I97" s="14">
        <f t="shared" si="7"/>
        <v>0</v>
      </c>
      <c r="J97" s="23" t="str">
        <f>'Eva. classe'!B73</f>
        <v>Résoudre des problèmes en mobilisant ses connaissances relatives aux grandeurs et à leurs mesures.</v>
      </c>
      <c r="K97" s="23"/>
      <c r="L97" s="23"/>
      <c r="M97" s="23"/>
      <c r="N97" s="23"/>
      <c r="O97" s="23"/>
      <c r="P97" s="23"/>
      <c r="Q97" s="23"/>
      <c r="R97" s="23"/>
      <c r="S97" s="23"/>
      <c r="T97" s="23"/>
      <c r="U97" s="23"/>
      <c r="V97" s="23"/>
    </row>
    <row r="98" spans="1:27" ht="15.75" hidden="1" customHeight="1" x14ac:dyDescent="0.2">
      <c r="A98" s="10">
        <f>'Eva. classe'!A75</f>
        <v>49</v>
      </c>
      <c r="B98" s="27">
        <f>INDEX('Eva. classe'!C75:AF75,R24)</f>
        <v>0</v>
      </c>
      <c r="C98" s="27">
        <f>INDEX('Eva. classe'!AG75:BJ75,R24)</f>
        <v>0</v>
      </c>
      <c r="D98" s="27">
        <f>INDEX('Eva. classe'!BK75:CN75,R24)</f>
        <v>0</v>
      </c>
      <c r="F98" s="14">
        <f t="shared" si="4"/>
        <v>0</v>
      </c>
      <c r="G98" s="14">
        <f t="shared" si="5"/>
        <v>0</v>
      </c>
      <c r="H98" s="14">
        <f t="shared" si="6"/>
        <v>1</v>
      </c>
      <c r="I98" s="14">
        <f t="shared" si="7"/>
        <v>0</v>
      </c>
      <c r="J98" s="23" t="str">
        <f>'Eva. classe'!B75</f>
        <v>Résoudre des problèmes relevant des quatre opérations.</v>
      </c>
      <c r="K98" s="23"/>
      <c r="L98" s="23"/>
      <c r="M98" s="23"/>
      <c r="N98" s="23"/>
      <c r="O98" s="23"/>
      <c r="P98" s="23"/>
      <c r="Q98" s="23"/>
      <c r="R98" s="23"/>
      <c r="S98" s="23"/>
      <c r="T98" s="23"/>
      <c r="U98" s="23"/>
      <c r="V98" s="23"/>
      <c r="W98" s="369"/>
      <c r="X98" s="369"/>
      <c r="Y98" s="369"/>
      <c r="Z98" s="369"/>
      <c r="AA98" s="369"/>
    </row>
    <row r="99" spans="1:27" ht="15.75" hidden="1" customHeight="1" x14ac:dyDescent="0.2">
      <c r="A99" s="10">
        <f>'Eva. classe'!A76</f>
        <v>50</v>
      </c>
      <c r="B99" s="27">
        <f>INDEX('Eva. classe'!C76:AF76,R24)</f>
        <v>0</v>
      </c>
      <c r="C99" s="27">
        <f>INDEX('Eva. classe'!AG76:BJ76,R24)</f>
        <v>0</v>
      </c>
      <c r="D99" s="27">
        <f>INDEX('Eva. classe'!BK76:CN76,R24)</f>
        <v>0</v>
      </c>
      <c r="F99" s="14">
        <f>MIN(COUNTIF(D99,2)+COUNTIF(D99,1)+COUNTIF(C99,2)+COUNTIF(C99,1)+COUNTIF(B99,2)+COUNTIF(B99,1),1)</f>
        <v>0</v>
      </c>
      <c r="G99" s="14">
        <f>IF(OR(D99=3,D99=4),0,F99)</f>
        <v>0</v>
      </c>
      <c r="H99" s="14">
        <f>IF(OR(C99=3,C99=4),0,1)</f>
        <v>1</v>
      </c>
      <c r="I99" s="14">
        <f>IF(OR(D99=2,D99=1),1,G99*H99)</f>
        <v>0</v>
      </c>
      <c r="J99" s="23" t="str">
        <f>'Eva. classe'!B76</f>
        <v>Résoudre des problèmes relevant de la proportionnalité.</v>
      </c>
      <c r="K99" s="23"/>
      <c r="L99" s="23"/>
      <c r="M99" s="23"/>
      <c r="N99" s="23"/>
      <c r="O99" s="23"/>
      <c r="P99" s="23"/>
      <c r="Q99" s="23"/>
      <c r="R99" s="23"/>
      <c r="S99" s="23"/>
      <c r="T99" s="23"/>
      <c r="U99" s="23"/>
      <c r="V99" s="23"/>
      <c r="W99" s="369"/>
      <c r="X99" s="369"/>
      <c r="Y99" s="369"/>
      <c r="Z99" s="369"/>
      <c r="AA99" s="369"/>
    </row>
    <row r="100" spans="1:27" ht="15.75" hidden="1" customHeight="1" x14ac:dyDescent="0.2">
      <c r="A100" s="10">
        <f>'Eva. classe'!A77</f>
        <v>51</v>
      </c>
      <c r="B100" s="27">
        <f>INDEX('Eva. classe'!C77:AF77,R24)</f>
        <v>0</v>
      </c>
      <c r="C100" s="27">
        <f>INDEX('Eva. classe'!AG77:BJ77,R24)</f>
        <v>0</v>
      </c>
      <c r="D100" s="27">
        <f>INDEX('Eva. classe'!BK77:CN77,R24)</f>
        <v>0</v>
      </c>
      <c r="F100" s="14">
        <f>MIN(COUNTIF(D100,2)+COUNTIF(D100,1)+COUNTIF(C100,2)+COUNTIF(C100,1)+COUNTIF(B100,2)+COUNTIF(B100,1),1)</f>
        <v>0</v>
      </c>
      <c r="G100" s="14">
        <f>IF(OR(D100=3,D100=4),0,F100)</f>
        <v>0</v>
      </c>
      <c r="H100" s="14">
        <f>IF(OR(C100=3,C100=4),0,1)</f>
        <v>1</v>
      </c>
      <c r="I100" s="14">
        <f>IF(OR(D100=2,D100=1),1,G100*H100)</f>
        <v>0</v>
      </c>
      <c r="J100" s="23" t="str">
        <f>'Eva. classe'!B77</f>
        <v>Mesure du temps: l'heure, les durées</v>
      </c>
      <c r="K100" s="23"/>
      <c r="L100" s="23"/>
      <c r="M100" s="23"/>
      <c r="N100" s="23"/>
      <c r="O100" s="23"/>
      <c r="P100" s="23"/>
      <c r="Q100" s="23"/>
      <c r="R100" s="23"/>
      <c r="S100" s="23"/>
      <c r="T100" s="23"/>
      <c r="U100" s="23"/>
      <c r="V100" s="23"/>
    </row>
    <row r="101" spans="1:27" ht="15.75" hidden="1" customHeight="1" x14ac:dyDescent="0.2">
      <c r="A101" s="10">
        <f>'Eva. classe'!A78</f>
        <v>52</v>
      </c>
      <c r="B101" s="27">
        <f>INDEX('Eva. classe'!C78:AF78,R24)</f>
        <v>0</v>
      </c>
      <c r="C101" s="27">
        <f>INDEX('Eva. classe'!AG78:BJ78,R24)</f>
        <v>0</v>
      </c>
      <c r="D101" s="27">
        <f>INDEX('Eva. classe'!BK78:CN78,R24)</f>
        <v>0</v>
      </c>
      <c r="F101" s="14">
        <f t="shared" si="4"/>
        <v>0</v>
      </c>
      <c r="G101" s="14">
        <f t="shared" si="5"/>
        <v>0</v>
      </c>
      <c r="H101" s="14">
        <f t="shared" si="6"/>
        <v>1</v>
      </c>
      <c r="I101" s="14">
        <f t="shared" si="7"/>
        <v>0</v>
      </c>
      <c r="J101" s="23" t="str">
        <f>'Eva. classe'!B78</f>
        <v>Élaborer un raisonnement et présenter sa démarche pour justifier le résultat.</v>
      </c>
      <c r="K101" s="23"/>
      <c r="L101" s="23"/>
      <c r="M101" s="23"/>
      <c r="N101" s="23"/>
      <c r="O101" s="23"/>
      <c r="P101" s="23"/>
      <c r="Q101" s="23"/>
      <c r="R101" s="23"/>
      <c r="S101" s="23"/>
      <c r="T101" s="23"/>
      <c r="U101" s="23"/>
      <c r="V101" s="23"/>
    </row>
    <row r="102" spans="1:27" ht="15.75" hidden="1" customHeight="1" x14ac:dyDescent="0.2">
      <c r="A102" s="10">
        <f>'Eva. classe'!A79</f>
        <v>53</v>
      </c>
      <c r="B102" s="27">
        <f>INDEX('Eva. classe'!C79:AF79,R24)</f>
        <v>0</v>
      </c>
      <c r="C102" s="27">
        <f>INDEX('Eva. classe'!AG79:BJ79,R24)</f>
        <v>0</v>
      </c>
      <c r="D102" s="27">
        <f>INDEX('Eva. classe'!BK79:CN79,R24)</f>
        <v>0</v>
      </c>
      <c r="F102" s="14">
        <f t="shared" si="4"/>
        <v>0</v>
      </c>
      <c r="G102" s="14">
        <f t="shared" si="5"/>
        <v>0</v>
      </c>
      <c r="H102" s="14">
        <f t="shared" si="6"/>
        <v>1</v>
      </c>
      <c r="I102" s="14">
        <f t="shared" si="7"/>
        <v>0</v>
      </c>
      <c r="J102" s="23" t="str">
        <f>'Eva. classe'!B79</f>
        <v>Lire et interpréter un tableau ou un graphique.</v>
      </c>
      <c r="K102" s="23"/>
      <c r="L102" s="23"/>
      <c r="M102" s="23"/>
      <c r="N102" s="23"/>
      <c r="O102" s="23"/>
      <c r="P102" s="23"/>
      <c r="Q102" s="23"/>
      <c r="R102" s="23"/>
      <c r="S102" s="23"/>
      <c r="T102" s="23"/>
      <c r="U102" s="23"/>
      <c r="V102" s="23"/>
      <c r="W102" s="369"/>
      <c r="X102" s="369"/>
      <c r="Y102" s="369"/>
      <c r="Z102" s="369"/>
      <c r="AA102" s="369"/>
    </row>
    <row r="103" spans="1:27" ht="9.75" hidden="1" customHeight="1" x14ac:dyDescent="0.2">
      <c r="J103" s="23"/>
      <c r="K103" s="23"/>
      <c r="L103" s="23"/>
      <c r="M103" s="23"/>
      <c r="N103" s="23"/>
      <c r="O103" s="23"/>
      <c r="P103" s="23"/>
      <c r="Q103" s="23"/>
      <c r="R103" s="23"/>
      <c r="S103" s="23"/>
      <c r="T103" s="23"/>
      <c r="U103" s="23"/>
      <c r="V103" s="23"/>
      <c r="W103" s="369"/>
      <c r="X103" s="369"/>
      <c r="Y103" s="369"/>
      <c r="Z103" s="369"/>
      <c r="AA103" s="369"/>
    </row>
    <row r="104" spans="1:27" ht="15.75" hidden="1" customHeight="1" x14ac:dyDescent="0.2">
      <c r="A104" s="37" t="str">
        <f>'Eva. classe'!B95</f>
        <v>►SCIENCES ET TECHNOLOGIE</v>
      </c>
      <c r="B104" s="38"/>
      <c r="C104" s="38"/>
      <c r="D104" s="38"/>
      <c r="E104" s="38"/>
      <c r="F104" s="38"/>
      <c r="G104" s="38"/>
      <c r="H104" s="38"/>
      <c r="I104" s="38"/>
      <c r="J104" s="38"/>
      <c r="K104" s="38"/>
      <c r="L104" s="38"/>
      <c r="M104" s="38"/>
      <c r="N104" s="38"/>
      <c r="O104" s="38"/>
      <c r="P104" s="38"/>
      <c r="Q104" s="38"/>
      <c r="R104" s="38"/>
      <c r="S104" s="38"/>
      <c r="T104" s="38"/>
      <c r="U104" s="38"/>
      <c r="V104" s="23"/>
      <c r="W104" s="369"/>
      <c r="X104" s="369"/>
      <c r="Y104" s="369"/>
      <c r="Z104" s="369"/>
      <c r="AA104" s="369"/>
    </row>
    <row r="105" spans="1:27" ht="15.75" hidden="1" customHeight="1" x14ac:dyDescent="0.2">
      <c r="A105" s="10">
        <f>'Eva. classe'!A96</f>
        <v>54</v>
      </c>
      <c r="B105" s="27">
        <f>INDEX('Eva. classe'!C96:AF96,R24)</f>
        <v>0</v>
      </c>
      <c r="C105" s="27">
        <f>INDEX('Eva. classe'!AG96:BJ96,R24)</f>
        <v>0</v>
      </c>
      <c r="D105" s="27">
        <f>INDEX('Eva. classe'!BK96:CN96,R24)</f>
        <v>0</v>
      </c>
      <c r="F105" s="14">
        <f t="shared" si="4"/>
        <v>0</v>
      </c>
      <c r="G105" s="14">
        <f t="shared" si="5"/>
        <v>0</v>
      </c>
      <c r="H105" s="14">
        <f t="shared" si="6"/>
        <v>1</v>
      </c>
      <c r="I105" s="14">
        <f t="shared" si="7"/>
        <v>0</v>
      </c>
      <c r="J105" s="637" t="str">
        <f>'Eva. classe'!B96</f>
        <v>S'engager dans une démarche d'investigation(questionnement, expérimentation, observation, raisonnement), rendre compte des résultats, expliquer sa démarche.</v>
      </c>
      <c r="K105" s="637"/>
      <c r="L105" s="637"/>
      <c r="M105" s="637"/>
      <c r="N105" s="637"/>
      <c r="O105" s="637"/>
      <c r="P105" s="637"/>
      <c r="Q105" s="637"/>
      <c r="R105" s="637"/>
      <c r="S105" s="637"/>
      <c r="T105" s="637"/>
      <c r="U105" s="35"/>
      <c r="V105" s="35"/>
      <c r="W105" s="369"/>
      <c r="X105" s="369"/>
      <c r="Y105" s="369"/>
      <c r="Z105" s="369"/>
      <c r="AA105" s="369"/>
    </row>
    <row r="106" spans="1:27" ht="15.75" hidden="1" customHeight="1" x14ac:dyDescent="0.2">
      <c r="A106" s="10">
        <f>'Eva. classe'!A97</f>
        <v>55</v>
      </c>
      <c r="B106" s="27">
        <f>INDEX('Eva. classe'!C97:AF97,R24)</f>
        <v>0</v>
      </c>
      <c r="C106" s="27">
        <f>INDEX('Eva. classe'!AG97:BJ97,R24)</f>
        <v>0</v>
      </c>
      <c r="D106" s="27">
        <f>INDEX('Eva. classe'!BK97:CN97,R24)</f>
        <v>0</v>
      </c>
      <c r="F106" s="14">
        <f t="shared" si="4"/>
        <v>0</v>
      </c>
      <c r="G106" s="14">
        <f t="shared" si="5"/>
        <v>0</v>
      </c>
      <c r="H106" s="14">
        <f t="shared" si="6"/>
        <v>1</v>
      </c>
      <c r="I106" s="14">
        <f t="shared" si="7"/>
        <v>0</v>
      </c>
      <c r="J106" s="23" t="str">
        <f>'Eva. classe'!B97</f>
        <v>Présenter ses travaux dans un écrit.</v>
      </c>
      <c r="K106" s="23"/>
      <c r="L106" s="23"/>
      <c r="M106" s="23"/>
      <c r="N106" s="23"/>
      <c r="O106" s="23"/>
      <c r="P106" s="23"/>
      <c r="Q106" s="23"/>
      <c r="R106" s="23"/>
      <c r="S106" s="23"/>
      <c r="T106" s="23"/>
      <c r="U106" s="23"/>
      <c r="V106" s="23"/>
      <c r="W106" s="369"/>
      <c r="X106" s="369"/>
      <c r="Y106" s="369"/>
      <c r="Z106" s="369"/>
      <c r="AA106" s="369"/>
    </row>
    <row r="107" spans="1:27" ht="15.75" hidden="1" customHeight="1" x14ac:dyDescent="0.2">
      <c r="A107" s="10">
        <f>'Eva. classe'!A98</f>
        <v>56</v>
      </c>
      <c r="B107" s="27">
        <f>INDEX('Eva. classe'!C98:AF98,R24)</f>
        <v>0</v>
      </c>
      <c r="C107" s="27">
        <f>INDEX('Eva. classe'!AG98:BJ98,R24)</f>
        <v>0</v>
      </c>
      <c r="D107" s="27">
        <f>INDEX('Eva. classe'!BK98:CN98,R24)</f>
        <v>0</v>
      </c>
      <c r="F107" s="14">
        <f t="shared" si="4"/>
        <v>0</v>
      </c>
      <c r="G107" s="14">
        <f t="shared" si="5"/>
        <v>0</v>
      </c>
      <c r="H107" s="14">
        <f t="shared" si="6"/>
        <v>1</v>
      </c>
      <c r="I107" s="14">
        <f t="shared" si="7"/>
        <v>0</v>
      </c>
      <c r="J107" s="645" t="str">
        <f>'Eva. classe'!B98</f>
        <v xml:space="preserve">Maîtriser des connaissances scientifiques (le ciel et la Terre, l'énergie, l'unité et la diversité du vivant, le fonctionnement du corps humain et la santé, les êtres vivant dans leur environnement, les objets techniques). </v>
      </c>
      <c r="K107" s="645"/>
      <c r="L107" s="645"/>
      <c r="M107" s="645"/>
      <c r="N107" s="645"/>
      <c r="O107" s="645"/>
      <c r="P107" s="645"/>
      <c r="Q107" s="645"/>
      <c r="R107" s="645"/>
      <c r="S107" s="645"/>
      <c r="T107" s="645"/>
      <c r="U107" s="36"/>
      <c r="V107" s="36"/>
      <c r="W107" s="369"/>
      <c r="X107" s="369"/>
      <c r="Y107" s="369"/>
      <c r="Z107" s="369"/>
      <c r="AA107" s="369"/>
    </row>
    <row r="108" spans="1:27" ht="15.75" hidden="1" customHeight="1" x14ac:dyDescent="0.2">
      <c r="A108" s="10">
        <f>'Eva. classe'!A99</f>
        <v>57</v>
      </c>
      <c r="B108" s="27">
        <f>INDEX('Eva. classe'!C99:AF99,R24)</f>
        <v>0</v>
      </c>
      <c r="C108" s="27">
        <f>INDEX('Eva. classe'!AG99:BJ99,R24)</f>
        <v>0</v>
      </c>
      <c r="D108" s="27">
        <f>INDEX('Eva. classe'!BK99:CN99,R24)</f>
        <v>0</v>
      </c>
      <c r="F108" s="14">
        <f t="shared" si="4"/>
        <v>0</v>
      </c>
      <c r="G108" s="14">
        <f t="shared" si="5"/>
        <v>0</v>
      </c>
      <c r="H108" s="14">
        <f t="shared" si="6"/>
        <v>1</v>
      </c>
      <c r="I108" s="14">
        <f t="shared" si="7"/>
        <v>0</v>
      </c>
      <c r="J108" s="23" t="str">
        <f>'Eva. classe'!B99</f>
        <v>Mobiliser des connaissances scientifiques dans différentes activités.</v>
      </c>
      <c r="K108" s="23"/>
      <c r="L108" s="23"/>
      <c r="M108" s="23"/>
      <c r="N108" s="23"/>
      <c r="O108" s="23"/>
      <c r="P108" s="23"/>
      <c r="Q108" s="23"/>
      <c r="R108" s="23"/>
      <c r="S108" s="23"/>
      <c r="T108" s="23"/>
      <c r="U108" s="23"/>
      <c r="V108" s="23"/>
    </row>
    <row r="109" spans="1:27" ht="12" hidden="1" customHeight="1" x14ac:dyDescent="0.2">
      <c r="J109" s="23"/>
      <c r="K109" s="23"/>
      <c r="L109" s="23"/>
      <c r="M109" s="23"/>
      <c r="N109" s="23"/>
      <c r="O109" s="23"/>
      <c r="P109" s="23"/>
      <c r="Q109" s="23"/>
      <c r="R109" s="23"/>
      <c r="S109" s="23"/>
      <c r="T109" s="23"/>
      <c r="U109" s="23"/>
      <c r="V109" s="23"/>
    </row>
    <row r="110" spans="1:27" ht="15.75" hidden="1" customHeight="1" x14ac:dyDescent="0.2">
      <c r="A110" s="204" t="str">
        <f>'Eva. classe'!B100</f>
        <v>► LANGUE VIVANTE</v>
      </c>
      <c r="B110" s="40"/>
      <c r="C110" s="40"/>
      <c r="D110" s="40"/>
      <c r="E110" s="40"/>
      <c r="F110" s="40"/>
      <c r="G110" s="40"/>
      <c r="H110" s="40"/>
      <c r="I110" s="40"/>
      <c r="J110" s="40"/>
      <c r="K110" s="40"/>
      <c r="L110" s="40"/>
      <c r="M110" s="40"/>
      <c r="N110" s="40"/>
      <c r="O110" s="40"/>
      <c r="P110" s="40"/>
      <c r="Q110" s="40"/>
      <c r="R110" s="40"/>
      <c r="S110" s="40"/>
      <c r="T110" s="40"/>
      <c r="U110" s="40"/>
      <c r="V110" s="23"/>
      <c r="W110" s="369"/>
      <c r="X110" s="369"/>
      <c r="Y110" s="369"/>
      <c r="Z110" s="369"/>
      <c r="AA110" s="369"/>
    </row>
    <row r="111" spans="1:27" ht="15.75" hidden="1" customHeight="1" x14ac:dyDescent="0.2">
      <c r="A111" s="10">
        <f>'Eva. classe'!A102</f>
        <v>58</v>
      </c>
      <c r="B111" s="27">
        <f>INDEX('Eva. classe'!C102:AF102,R24)</f>
        <v>0</v>
      </c>
      <c r="C111" s="27">
        <f>INDEX('Eva. classe'!AG102:BJ102,R24)</f>
        <v>0</v>
      </c>
      <c r="D111" s="27">
        <f>INDEX('Eva. classe'!BK102:CN102,R24)</f>
        <v>0</v>
      </c>
      <c r="F111" s="14">
        <f t="shared" si="4"/>
        <v>0</v>
      </c>
      <c r="G111" s="14">
        <f t="shared" si="5"/>
        <v>0</v>
      </c>
      <c r="H111" s="14">
        <f t="shared" si="6"/>
        <v>1</v>
      </c>
      <c r="I111" s="14">
        <f t="shared" si="7"/>
        <v>0</v>
      </c>
      <c r="J111" s="23" t="str">
        <f>'Eva. classe'!B102</f>
        <v>Communiquer, réagir et dialoguer avec les autres.</v>
      </c>
      <c r="K111" s="23"/>
      <c r="L111" s="23"/>
      <c r="M111" s="23"/>
      <c r="N111" s="23"/>
      <c r="O111" s="23"/>
      <c r="P111" s="23"/>
      <c r="Q111" s="23"/>
      <c r="R111" s="23"/>
      <c r="S111" s="23"/>
      <c r="T111" s="23"/>
      <c r="U111" s="23"/>
      <c r="V111" s="23"/>
      <c r="W111" s="369"/>
      <c r="X111" s="369"/>
      <c r="Y111" s="369"/>
      <c r="Z111" s="369"/>
      <c r="AA111" s="369"/>
    </row>
    <row r="112" spans="1:27" ht="15.75" hidden="1" customHeight="1" x14ac:dyDescent="0.2">
      <c r="A112" s="10">
        <f>'Eva. classe'!A103</f>
        <v>59</v>
      </c>
      <c r="B112" s="27">
        <f>INDEX('Eva. classe'!C103:AF103,R24)</f>
        <v>0</v>
      </c>
      <c r="C112" s="27">
        <f>INDEX('Eva. classe'!AG103:BJ103,R24)</f>
        <v>0</v>
      </c>
      <c r="D112" s="27">
        <f>INDEX('Eva. classe'!BK103:CN103,R24)</f>
        <v>0</v>
      </c>
      <c r="F112" s="14">
        <f t="shared" si="4"/>
        <v>0</v>
      </c>
      <c r="G112" s="14">
        <f t="shared" si="5"/>
        <v>0</v>
      </c>
      <c r="H112" s="14">
        <f t="shared" si="6"/>
        <v>1</v>
      </c>
      <c r="I112" s="14">
        <f t="shared" si="7"/>
        <v>0</v>
      </c>
      <c r="J112" s="23" t="str">
        <f>'Eva. classe'!B103</f>
        <v>Écouter et comprendre un message oral.</v>
      </c>
      <c r="K112" s="23"/>
      <c r="L112" s="23"/>
      <c r="M112" s="23"/>
      <c r="N112" s="23"/>
      <c r="O112" s="23"/>
      <c r="P112" s="23"/>
      <c r="Q112" s="23"/>
      <c r="R112" s="23"/>
      <c r="S112" s="23"/>
      <c r="T112" s="23"/>
      <c r="U112" s="23"/>
      <c r="V112" s="23"/>
      <c r="W112" s="369"/>
      <c r="X112" s="369"/>
      <c r="Y112" s="369"/>
      <c r="Z112" s="369"/>
      <c r="AA112" s="369"/>
    </row>
    <row r="113" spans="1:39" ht="15.75" hidden="1" customHeight="1" x14ac:dyDescent="0.2">
      <c r="A113" s="10">
        <f>'Eva. classe'!A111</f>
        <v>61</v>
      </c>
      <c r="B113" s="27">
        <f>INDEX('Eva. classe'!C104:AF104,R24)</f>
        <v>0</v>
      </c>
      <c r="C113" s="27">
        <f>INDEX('Eva. classe'!AG104:BJ104,R24)</f>
        <v>0</v>
      </c>
      <c r="D113" s="27">
        <f>INDEX('Eva. classe'!BK104:CN104,R24)</f>
        <v>0</v>
      </c>
      <c r="F113" s="14">
        <f t="shared" si="4"/>
        <v>0</v>
      </c>
      <c r="G113" s="14">
        <f t="shared" si="5"/>
        <v>0</v>
      </c>
      <c r="H113" s="14">
        <f t="shared" si="6"/>
        <v>1</v>
      </c>
      <c r="I113" s="14">
        <f t="shared" si="7"/>
        <v>0</v>
      </c>
      <c r="J113" s="23" t="str">
        <f>'Eva. classe'!B104</f>
        <v>Parler de manière continue.</v>
      </c>
      <c r="K113" s="23"/>
      <c r="L113" s="23"/>
      <c r="M113" s="23"/>
      <c r="N113" s="23"/>
      <c r="O113" s="23"/>
      <c r="P113" s="23"/>
      <c r="Q113" s="23"/>
      <c r="R113" s="23"/>
      <c r="S113" s="23"/>
      <c r="T113" s="23"/>
      <c r="U113" s="23"/>
      <c r="V113" s="23"/>
      <c r="W113" s="369"/>
      <c r="X113" s="369"/>
      <c r="Y113" s="369"/>
      <c r="Z113" s="369"/>
      <c r="AA113" s="369"/>
    </row>
    <row r="114" spans="1:39" ht="15.75" hidden="1" customHeight="1" x14ac:dyDescent="0.2">
      <c r="A114" s="10">
        <f>'Eva. classe'!A108</f>
        <v>62</v>
      </c>
      <c r="B114" s="27">
        <f>INDEX('Eva. classe'!C108:AF108,R24)</f>
        <v>0</v>
      </c>
      <c r="C114" s="27">
        <f>INDEX('Eva. classe'!AG108:BJ108,R24)</f>
        <v>0</v>
      </c>
      <c r="D114" s="27">
        <f>INDEX('Eva. classe'!BK108:CN108,R24)</f>
        <v>0</v>
      </c>
      <c r="F114" s="14">
        <f t="shared" si="4"/>
        <v>0</v>
      </c>
      <c r="G114" s="14">
        <f t="shared" si="5"/>
        <v>0</v>
      </c>
      <c r="H114" s="14">
        <f t="shared" si="6"/>
        <v>1</v>
      </c>
      <c r="I114" s="14">
        <f t="shared" si="7"/>
        <v>0</v>
      </c>
      <c r="J114" s="23" t="str">
        <f>'Eva. classe'!B108</f>
        <v>Lire et comprendre un texte court et très simple.</v>
      </c>
      <c r="K114" s="23"/>
      <c r="L114" s="23"/>
      <c r="M114" s="23"/>
      <c r="N114" s="23"/>
      <c r="O114" s="23"/>
      <c r="P114" s="23"/>
      <c r="Q114" s="23"/>
      <c r="R114" s="23"/>
      <c r="S114" s="23"/>
      <c r="T114" s="23"/>
      <c r="U114" s="23"/>
      <c r="V114" s="23"/>
      <c r="W114" s="369"/>
      <c r="X114" s="369"/>
      <c r="Y114" s="369"/>
      <c r="Z114" s="369"/>
      <c r="AA114" s="369"/>
    </row>
    <row r="115" spans="1:39" ht="15.75" hidden="1" customHeight="1" x14ac:dyDescent="0.2">
      <c r="A115" s="10">
        <f>'Eva. classe'!A109</f>
        <v>63</v>
      </c>
      <c r="B115" s="27">
        <f>INDEX('Eva. classe'!C109:AF109,R24)</f>
        <v>0</v>
      </c>
      <c r="C115" s="27">
        <f>INDEX('Eva. classe'!AG109:BJ109,R24)</f>
        <v>0</v>
      </c>
      <c r="D115" s="27">
        <f>INDEX('Eva. classe'!BK109:CN109,R24)</f>
        <v>0</v>
      </c>
      <c r="F115" s="14">
        <f t="shared" si="4"/>
        <v>0</v>
      </c>
      <c r="G115" s="14">
        <f t="shared" si="5"/>
        <v>0</v>
      </c>
      <c r="H115" s="14">
        <f t="shared" si="6"/>
        <v>1</v>
      </c>
      <c r="I115" s="14">
        <f t="shared" si="7"/>
        <v>0</v>
      </c>
      <c r="J115" s="23" t="str">
        <f>'Eva. classe'!B109</f>
        <v>Copier, produire des mots et des énoncés brefs et simples à l'écrit.</v>
      </c>
      <c r="K115" s="23"/>
      <c r="L115" s="23"/>
      <c r="M115" s="23"/>
      <c r="N115" s="23"/>
      <c r="O115" s="23"/>
      <c r="P115" s="23"/>
      <c r="Q115" s="23"/>
      <c r="R115" s="23"/>
      <c r="S115" s="23"/>
      <c r="T115" s="23"/>
      <c r="U115" s="23"/>
      <c r="V115" s="23"/>
      <c r="W115" s="369"/>
      <c r="X115" s="369"/>
      <c r="Y115" s="369"/>
      <c r="Z115" s="369"/>
      <c r="AA115" s="369"/>
    </row>
    <row r="116" spans="1:39" ht="17.45" hidden="1" customHeight="1" x14ac:dyDescent="0.2">
      <c r="B116" s="27">
        <f>INDEX('Eva. classe'!C111:AF111,R24)</f>
        <v>0</v>
      </c>
      <c r="C116" s="27">
        <f>INDEX('Eva. classe'!AG111:BJ111,R24)</f>
        <v>0</v>
      </c>
      <c r="D116" s="27">
        <f>INDEX('Eva. classe'!BK111:CN111,R24)</f>
        <v>0</v>
      </c>
      <c r="J116" s="23" t="str">
        <f>'Eva. classe'!B111</f>
        <v>Connaître des éléments du patrimoine</v>
      </c>
      <c r="K116" s="23"/>
      <c r="L116" s="23"/>
      <c r="M116" s="23"/>
      <c r="N116" s="23"/>
      <c r="O116" s="23"/>
      <c r="P116" s="23"/>
      <c r="Q116" s="23"/>
      <c r="R116" s="23"/>
      <c r="S116" s="23"/>
      <c r="T116" s="23"/>
      <c r="U116" s="23"/>
      <c r="V116" s="23"/>
      <c r="W116" s="369"/>
      <c r="X116" s="369"/>
      <c r="Y116" s="369"/>
      <c r="Z116" s="369"/>
      <c r="AA116" s="369"/>
    </row>
    <row r="117" spans="1:39" ht="15.75" hidden="1" customHeight="1" x14ac:dyDescent="0.2">
      <c r="I117" s="30" t="e">
        <f>#REF!</f>
        <v>#REF!</v>
      </c>
      <c r="J117" s="10" t="s">
        <v>116</v>
      </c>
      <c r="K117" s="11">
        <f>K72</f>
        <v>0</v>
      </c>
      <c r="L117" s="90"/>
      <c r="M117" s="90"/>
      <c r="N117" s="23"/>
      <c r="O117" s="23"/>
      <c r="P117" s="23"/>
      <c r="Q117" s="23"/>
      <c r="R117" s="23"/>
      <c r="S117" s="646">
        <f>S72</f>
        <v>0</v>
      </c>
      <c r="T117" s="647"/>
      <c r="U117" s="648"/>
      <c r="V117" s="23"/>
      <c r="W117" s="371"/>
      <c r="X117" s="371"/>
      <c r="Y117" s="371"/>
      <c r="Z117" s="371"/>
      <c r="AA117" s="371"/>
    </row>
    <row r="118" spans="1:39" ht="6" hidden="1" customHeight="1" x14ac:dyDescent="0.2">
      <c r="J118" s="23"/>
      <c r="K118" s="23"/>
      <c r="L118" s="23"/>
      <c r="M118" s="23"/>
      <c r="N118" s="23"/>
      <c r="O118" s="23"/>
      <c r="P118" s="23"/>
      <c r="Q118" s="23"/>
      <c r="R118" s="23"/>
      <c r="S118" s="23"/>
      <c r="T118" s="23"/>
      <c r="U118" s="23"/>
      <c r="V118" s="23"/>
      <c r="W118" s="369"/>
      <c r="X118" s="369"/>
      <c r="Y118" s="369"/>
      <c r="Z118" s="369"/>
      <c r="AA118" s="369"/>
    </row>
    <row r="119" spans="1:39" s="48" customFormat="1" ht="15.75" hidden="1" customHeight="1" x14ac:dyDescent="0.2">
      <c r="A119" s="41" t="str">
        <f>'Eva. classe'!B112</f>
        <v>► HISTOIRE - GÉOGRAPHIE</v>
      </c>
      <c r="B119" s="42"/>
      <c r="C119" s="42"/>
      <c r="D119" s="42"/>
      <c r="E119" s="42"/>
      <c r="F119" s="42"/>
      <c r="G119" s="42"/>
      <c r="H119" s="42"/>
      <c r="I119" s="42"/>
      <c r="J119" s="42"/>
      <c r="K119" s="42"/>
      <c r="L119" s="42"/>
      <c r="M119" s="42"/>
      <c r="N119" s="42"/>
      <c r="O119" s="42"/>
      <c r="P119" s="42"/>
      <c r="Q119" s="42"/>
      <c r="R119" s="42"/>
      <c r="S119" s="42"/>
      <c r="T119" s="42"/>
      <c r="U119" s="42"/>
      <c r="V119" s="43"/>
      <c r="W119" s="372"/>
      <c r="X119" s="372"/>
      <c r="Y119" s="372"/>
      <c r="Z119" s="372"/>
      <c r="AA119" s="372"/>
      <c r="AM119" s="14"/>
    </row>
    <row r="120" spans="1:39" s="48" customFormat="1" ht="15.75" hidden="1" customHeight="1" x14ac:dyDescent="0.2">
      <c r="A120" s="46"/>
      <c r="B120" s="47"/>
      <c r="C120" s="47"/>
      <c r="D120" s="47"/>
      <c r="E120" s="47"/>
      <c r="J120" s="41" t="str">
        <f>'Eva. classe'!B113</f>
        <v>1. HISTOIRE</v>
      </c>
      <c r="K120" s="49"/>
      <c r="L120" s="49"/>
      <c r="M120" s="49"/>
      <c r="N120" s="43"/>
      <c r="O120" s="43"/>
      <c r="P120" s="43"/>
      <c r="Q120" s="43"/>
      <c r="R120" s="43"/>
      <c r="S120" s="43"/>
      <c r="T120" s="43"/>
      <c r="U120" s="43"/>
      <c r="V120" s="43"/>
      <c r="W120" s="372"/>
      <c r="X120" s="372"/>
      <c r="Y120" s="372"/>
      <c r="Z120" s="372"/>
      <c r="AA120" s="372"/>
    </row>
    <row r="121" spans="1:39" ht="15.75" hidden="1" customHeight="1" x14ac:dyDescent="0.2">
      <c r="A121" s="10">
        <f>'Eva. classe'!A114</f>
        <v>64</v>
      </c>
      <c r="B121" s="27">
        <f>INDEX('Eva. classe'!C114:AF114,R24)</f>
        <v>0</v>
      </c>
      <c r="C121" s="27">
        <f>INDEX('Eva. classe'!AG114:BJ114,R24)</f>
        <v>0</v>
      </c>
      <c r="D121" s="27">
        <f>INDEX('Eva. classe'!BK114:CN114,R24)</f>
        <v>0</v>
      </c>
      <c r="F121" s="14">
        <f t="shared" si="4"/>
        <v>0</v>
      </c>
      <c r="G121" s="14">
        <f t="shared" si="5"/>
        <v>0</v>
      </c>
      <c r="H121" s="14">
        <f t="shared" si="6"/>
        <v>1</v>
      </c>
      <c r="I121" s="14">
        <f t="shared" si="7"/>
        <v>0</v>
      </c>
      <c r="J121" s="23" t="str">
        <f>'Eva. classe'!B114</f>
        <v>Lire et comprendre des documents historiques simples.</v>
      </c>
      <c r="K121" s="23"/>
      <c r="L121" s="23"/>
      <c r="M121" s="23"/>
      <c r="N121" s="23"/>
      <c r="O121" s="23"/>
      <c r="P121" s="23"/>
      <c r="Q121" s="23"/>
      <c r="R121" s="23"/>
      <c r="S121" s="23"/>
      <c r="T121" s="23"/>
      <c r="U121" s="23"/>
      <c r="V121" s="23"/>
      <c r="W121" s="369"/>
      <c r="X121" s="369"/>
      <c r="Y121" s="369"/>
      <c r="Z121" s="369"/>
      <c r="AA121" s="369"/>
      <c r="AM121" s="48"/>
    </row>
    <row r="122" spans="1:39" ht="15.75" hidden="1" customHeight="1" x14ac:dyDescent="0.2">
      <c r="A122" s="10">
        <f>'Eva. classe'!A115</f>
        <v>65</v>
      </c>
      <c r="B122" s="27">
        <f>INDEX('Eva. classe'!C115:AF115,R24)</f>
        <v>0</v>
      </c>
      <c r="C122" s="27">
        <f>INDEX('Eva. classe'!AG115:BJ115,R24)</f>
        <v>0</v>
      </c>
      <c r="D122" s="27">
        <f>INDEX('Eva. classe'!BK115:CN115,R24)</f>
        <v>0</v>
      </c>
      <c r="F122" s="14">
        <f t="shared" si="4"/>
        <v>0</v>
      </c>
      <c r="G122" s="14">
        <f t="shared" si="5"/>
        <v>0</v>
      </c>
      <c r="H122" s="14">
        <f t="shared" si="6"/>
        <v>1</v>
      </c>
      <c r="I122" s="14">
        <f t="shared" si="7"/>
        <v>0</v>
      </c>
      <c r="J122" s="23" t="str">
        <f>'Eva. classe'!B115</f>
        <v>Identifier et caractériser les grandes périodes historiques et les situer chronologiquement.</v>
      </c>
      <c r="K122" s="23"/>
      <c r="L122" s="23"/>
      <c r="M122" s="23"/>
      <c r="N122" s="23"/>
      <c r="O122" s="23"/>
      <c r="P122" s="23"/>
      <c r="Q122" s="23"/>
      <c r="R122" s="23"/>
      <c r="S122" s="23"/>
      <c r="T122" s="23"/>
      <c r="U122" s="23"/>
      <c r="V122" s="23"/>
      <c r="W122" s="369"/>
      <c r="X122" s="369"/>
      <c r="Y122" s="369"/>
      <c r="Z122" s="369"/>
      <c r="AA122" s="369"/>
    </row>
    <row r="123" spans="1:39" ht="15.75" hidden="1" customHeight="1" x14ac:dyDescent="0.2">
      <c r="A123" s="10">
        <f>'Eva. classe'!A116</f>
        <v>66</v>
      </c>
      <c r="B123" s="27">
        <f>INDEX('Eva. classe'!C116:AF116,R24)</f>
        <v>0</v>
      </c>
      <c r="C123" s="27">
        <f>INDEX('Eva. classe'!AG116:BJ116,R24)</f>
        <v>0</v>
      </c>
      <c r="D123" s="27">
        <f>INDEX('Eva. classe'!BK116:CN116,R24)</f>
        <v>0</v>
      </c>
      <c r="F123" s="14">
        <f t="shared" si="4"/>
        <v>0</v>
      </c>
      <c r="G123" s="14">
        <f t="shared" si="5"/>
        <v>0</v>
      </c>
      <c r="H123" s="14">
        <f t="shared" si="6"/>
        <v>1</v>
      </c>
      <c r="I123" s="14">
        <f t="shared" si="7"/>
        <v>0</v>
      </c>
      <c r="J123" s="23" t="str">
        <f>'Eva. classe'!B116</f>
        <v>Construire et utiliser une frise chronologique.</v>
      </c>
      <c r="K123" s="23"/>
      <c r="L123" s="23"/>
      <c r="M123" s="23"/>
      <c r="N123" s="23"/>
      <c r="O123" s="23"/>
      <c r="P123" s="23"/>
      <c r="Q123" s="23"/>
      <c r="R123" s="23"/>
      <c r="S123" s="23"/>
      <c r="T123" s="23"/>
      <c r="U123" s="23"/>
      <c r="V123" s="23"/>
      <c r="W123" s="369"/>
      <c r="X123" s="369"/>
      <c r="Y123" s="369"/>
      <c r="Z123" s="369"/>
      <c r="AA123" s="369"/>
    </row>
    <row r="124" spans="1:39" ht="15.75" hidden="1" customHeight="1" x14ac:dyDescent="0.2">
      <c r="A124" s="10">
        <f>'Eva. classe'!A117</f>
        <v>67</v>
      </c>
      <c r="B124" s="27">
        <f>INDEX('Eva. classe'!C117:AF117,R24)</f>
        <v>0</v>
      </c>
      <c r="C124" s="27">
        <f>INDEX('Eva. classe'!AG117:BJ117,R24)</f>
        <v>0</v>
      </c>
      <c r="D124" s="27">
        <f>INDEX('Eva. classe'!BK117:CN117,R24)</f>
        <v>0</v>
      </c>
      <c r="F124" s="14">
        <f t="shared" si="4"/>
        <v>0</v>
      </c>
      <c r="G124" s="14">
        <f t="shared" si="5"/>
        <v>0</v>
      </c>
      <c r="H124" s="14">
        <f t="shared" si="6"/>
        <v>1</v>
      </c>
      <c r="I124" s="14">
        <f t="shared" si="7"/>
        <v>0</v>
      </c>
      <c r="J124" s="23" t="str">
        <f>'Eva. classe'!B117</f>
        <v>Connaître le rôle des personnages clés et des groupes sociaux.</v>
      </c>
      <c r="K124" s="23"/>
      <c r="L124" s="23"/>
      <c r="M124" s="23"/>
      <c r="N124" s="23"/>
      <c r="O124" s="23"/>
      <c r="P124" s="23"/>
      <c r="Q124" s="23"/>
      <c r="R124" s="23"/>
      <c r="S124" s="23"/>
      <c r="T124" s="23"/>
      <c r="U124" s="23"/>
      <c r="V124" s="23"/>
      <c r="W124" s="369"/>
      <c r="X124" s="369"/>
      <c r="Y124" s="369"/>
      <c r="Z124" s="369"/>
      <c r="AA124" s="369"/>
    </row>
    <row r="125" spans="1:39" ht="15.75" hidden="1" customHeight="1" x14ac:dyDescent="0.2">
      <c r="A125" s="10">
        <f>'Eva. classe'!A118</f>
        <v>68</v>
      </c>
      <c r="B125" s="27">
        <f>INDEX('Eva. classe'!C118:AF118,R24)</f>
        <v>0</v>
      </c>
      <c r="C125" s="27">
        <f>INDEX('Eva. classe'!AG118:BJ118,R24)</f>
        <v>0</v>
      </c>
      <c r="D125" s="27">
        <f>INDEX('Eva. classe'!BK118:CN118,R24)</f>
        <v>0</v>
      </c>
      <c r="F125" s="14">
        <f t="shared" si="4"/>
        <v>0</v>
      </c>
      <c r="G125" s="14">
        <f t="shared" si="5"/>
        <v>0</v>
      </c>
      <c r="H125" s="14">
        <f t="shared" si="6"/>
        <v>1</v>
      </c>
      <c r="I125" s="14">
        <f t="shared" si="7"/>
        <v>0</v>
      </c>
      <c r="J125" s="23" t="str">
        <f>'Eva. classe'!B118</f>
        <v>Connaître le vocabulaire historique.</v>
      </c>
      <c r="K125" s="23"/>
      <c r="L125" s="23"/>
      <c r="M125" s="23"/>
      <c r="N125" s="23"/>
      <c r="O125" s="23"/>
      <c r="P125" s="23"/>
      <c r="Q125" s="23"/>
      <c r="R125" s="23"/>
      <c r="S125" s="23"/>
      <c r="T125" s="23"/>
      <c r="U125" s="23"/>
      <c r="V125" s="23"/>
    </row>
    <row r="126" spans="1:39" ht="15.75" hidden="1" customHeight="1" x14ac:dyDescent="0.2">
      <c r="A126" s="10">
        <f>'Eva. classe'!A119</f>
        <v>69</v>
      </c>
      <c r="B126" s="27">
        <f>INDEX('Eva. classe'!C119:AF119,R24)</f>
        <v>0</v>
      </c>
      <c r="C126" s="27">
        <f>INDEX('Eva. classe'!AG119:BJ119,R24)</f>
        <v>0</v>
      </c>
      <c r="D126" s="27">
        <f>INDEX('Eva. classe'!BK119:CN119,R24)</f>
        <v>0</v>
      </c>
      <c r="F126" s="14">
        <f t="shared" si="4"/>
        <v>0</v>
      </c>
      <c r="G126" s="14">
        <f t="shared" si="5"/>
        <v>0</v>
      </c>
      <c r="H126" s="14">
        <f t="shared" si="6"/>
        <v>1</v>
      </c>
      <c r="I126" s="14">
        <f t="shared" si="7"/>
        <v>0</v>
      </c>
      <c r="J126" s="23" t="str">
        <f>'Eva. classe'!B119</f>
        <v>Rédiger une synthèse des informations de la leçon.</v>
      </c>
      <c r="K126" s="23"/>
      <c r="L126" s="23"/>
      <c r="M126" s="23"/>
      <c r="N126" s="23"/>
      <c r="O126" s="23"/>
      <c r="P126" s="23"/>
      <c r="Q126" s="23"/>
      <c r="R126" s="23"/>
      <c r="S126" s="23"/>
      <c r="T126" s="23"/>
      <c r="U126" s="23"/>
      <c r="V126" s="23"/>
    </row>
    <row r="127" spans="1:39" s="48" customFormat="1" ht="15.75" hidden="1" customHeight="1" x14ac:dyDescent="0.2">
      <c r="A127" s="46"/>
      <c r="B127" s="47"/>
      <c r="C127" s="47"/>
      <c r="D127" s="47"/>
      <c r="E127" s="47"/>
      <c r="J127" s="41" t="str">
        <f>'Eva. classe'!B120</f>
        <v>2. GÉOGRAPHIE</v>
      </c>
      <c r="K127" s="49"/>
      <c r="L127" s="49"/>
      <c r="M127" s="49"/>
      <c r="N127" s="43"/>
      <c r="O127" s="43"/>
      <c r="P127" s="43"/>
      <c r="Q127" s="43"/>
      <c r="R127" s="43"/>
      <c r="S127" s="43"/>
      <c r="T127" s="43"/>
      <c r="U127" s="43"/>
      <c r="V127" s="43"/>
      <c r="W127" s="372"/>
      <c r="X127" s="372"/>
      <c r="Y127" s="372"/>
      <c r="Z127" s="372"/>
      <c r="AA127" s="372"/>
      <c r="AM127" s="14"/>
    </row>
    <row r="128" spans="1:39" ht="15.75" hidden="1" customHeight="1" x14ac:dyDescent="0.2">
      <c r="A128" s="10">
        <f>'Eva. classe'!A121</f>
        <v>70</v>
      </c>
      <c r="B128" s="27">
        <f>INDEX('Eva. classe'!C121:AF121,R24)</f>
        <v>0</v>
      </c>
      <c r="C128" s="27">
        <f>INDEX('Eva. classe'!AG121:BJ121,R24)</f>
        <v>0</v>
      </c>
      <c r="D128" s="27">
        <f>INDEX('Eva. classe'!BK121:CN121,R24)</f>
        <v>0</v>
      </c>
      <c r="F128" s="14">
        <f t="shared" si="4"/>
        <v>0</v>
      </c>
      <c r="G128" s="14">
        <f t="shared" si="5"/>
        <v>0</v>
      </c>
      <c r="H128" s="14">
        <f t="shared" si="6"/>
        <v>1</v>
      </c>
      <c r="I128" s="14">
        <f t="shared" si="7"/>
        <v>0</v>
      </c>
      <c r="J128" s="23" t="str">
        <f>'Eva. classe'!B121</f>
        <v>Lire et comprendre des documents géographiques simples.</v>
      </c>
      <c r="K128" s="23"/>
      <c r="L128" s="23"/>
      <c r="M128" s="23"/>
      <c r="N128" s="23"/>
      <c r="O128" s="23"/>
      <c r="P128" s="23"/>
      <c r="Q128" s="23"/>
      <c r="R128" s="23"/>
      <c r="S128" s="23"/>
      <c r="T128" s="23"/>
      <c r="U128" s="23"/>
      <c r="V128" s="23"/>
      <c r="AM128" s="48"/>
    </row>
    <row r="129" spans="1:39" ht="15.75" hidden="1" customHeight="1" x14ac:dyDescent="0.2">
      <c r="A129" s="10">
        <f>'Eva. classe'!A122</f>
        <v>71</v>
      </c>
      <c r="B129" s="27">
        <f>INDEX('Eva. classe'!C122:AF122,R24)</f>
        <v>0</v>
      </c>
      <c r="C129" s="27">
        <f>INDEX('Eva. classe'!AG122:BJ122,R24)</f>
        <v>0</v>
      </c>
      <c r="D129" s="27">
        <f>INDEX('Eva. classe'!BK122:CN122,R24)</f>
        <v>0</v>
      </c>
      <c r="F129" s="14">
        <f t="shared" si="4"/>
        <v>0</v>
      </c>
      <c r="G129" s="14">
        <f t="shared" si="5"/>
        <v>0</v>
      </c>
      <c r="H129" s="14">
        <f t="shared" si="6"/>
        <v>1</v>
      </c>
      <c r="I129" s="14">
        <f t="shared" si="7"/>
        <v>0</v>
      </c>
      <c r="J129" s="23" t="str">
        <f>'Eva. classe'!B122</f>
        <v xml:space="preserve">Connaître les principaux caractères géographiques, physiques et humains </v>
      </c>
      <c r="K129" s="23"/>
      <c r="L129" s="23"/>
      <c r="M129" s="23"/>
      <c r="N129" s="23"/>
      <c r="O129" s="23"/>
      <c r="P129" s="23"/>
      <c r="Q129" s="23"/>
      <c r="R129" s="23"/>
      <c r="S129" s="23"/>
      <c r="T129" s="23"/>
      <c r="U129" s="23"/>
      <c r="V129" s="23"/>
    </row>
    <row r="130" spans="1:39" ht="15.75" hidden="1" customHeight="1" x14ac:dyDescent="0.2">
      <c r="A130" s="10">
        <f>'Eva. classe'!A123</f>
        <v>72</v>
      </c>
      <c r="B130" s="27">
        <f>INDEX('Eva. classe'!C123:AF123,R24)</f>
        <v>0</v>
      </c>
      <c r="C130" s="27">
        <f>INDEX('Eva. classe'!AG123:BJ123,R24)</f>
        <v>0</v>
      </c>
      <c r="D130" s="27">
        <f>INDEX('Eva. classe'!BK123:CN123,R24)</f>
        <v>0</v>
      </c>
      <c r="F130" s="14">
        <f t="shared" si="4"/>
        <v>0</v>
      </c>
      <c r="G130" s="14">
        <f t="shared" si="5"/>
        <v>0</v>
      </c>
      <c r="H130" s="14">
        <f t="shared" si="6"/>
        <v>1</v>
      </c>
      <c r="I130" s="14">
        <f t="shared" si="7"/>
        <v>0</v>
      </c>
      <c r="J130" s="23" t="str">
        <f>'Eva. classe'!B123</f>
        <v>Lire et réaliser un croquis spatial simple, une carte</v>
      </c>
      <c r="K130" s="23"/>
      <c r="L130" s="23"/>
      <c r="M130" s="23"/>
      <c r="N130" s="23"/>
      <c r="O130" s="23"/>
      <c r="P130" s="23"/>
      <c r="Q130" s="23"/>
      <c r="R130" s="23"/>
      <c r="S130" s="23"/>
      <c r="T130" s="23"/>
      <c r="U130" s="23"/>
      <c r="V130" s="23"/>
    </row>
    <row r="131" spans="1:39" ht="15.75" hidden="1" customHeight="1" x14ac:dyDescent="0.2">
      <c r="A131" s="10">
        <f>'Eva. classe'!A124</f>
        <v>73</v>
      </c>
      <c r="B131" s="27">
        <f>INDEX('Eva. classe'!C124:AF124,R24)</f>
        <v>0</v>
      </c>
      <c r="C131" s="27">
        <f>INDEX('Eva. classe'!AG124:BJ124,R24)</f>
        <v>0</v>
      </c>
      <c r="D131" s="27">
        <f>INDEX('Eva. classe'!BK124:CN124,R24)</f>
        <v>0</v>
      </c>
      <c r="F131" s="14">
        <f t="shared" si="4"/>
        <v>0</v>
      </c>
      <c r="G131" s="14">
        <f t="shared" si="5"/>
        <v>0</v>
      </c>
      <c r="H131" s="14">
        <f t="shared" si="6"/>
        <v>1</v>
      </c>
      <c r="I131" s="14">
        <f t="shared" si="7"/>
        <v>0</v>
      </c>
      <c r="J131" s="23" t="str">
        <f>'Eva. classe'!B124</f>
        <v>Comprendre une ou deux questions liées au développement durable</v>
      </c>
      <c r="K131" s="23"/>
      <c r="L131" s="23"/>
      <c r="M131" s="23"/>
      <c r="N131" s="23"/>
      <c r="O131" s="23"/>
      <c r="P131" s="23"/>
      <c r="Q131" s="23"/>
      <c r="R131" s="23"/>
      <c r="S131" s="23"/>
      <c r="T131" s="23"/>
      <c r="U131" s="23"/>
      <c r="V131" s="23"/>
    </row>
    <row r="132" spans="1:39" ht="15.75" hidden="1" customHeight="1" x14ac:dyDescent="0.2">
      <c r="A132" s="10">
        <f>'Eva. classe'!A125</f>
        <v>74</v>
      </c>
      <c r="B132" s="27">
        <f>INDEX('Eva. classe'!C125:AF125,R24)</f>
        <v>0</v>
      </c>
      <c r="C132" s="27">
        <f>INDEX('Eva. classe'!AG125:BJ125,R24)</f>
        <v>0</v>
      </c>
      <c r="D132" s="27">
        <f>INDEX('Eva. classe'!BK125:CN125,R24)</f>
        <v>0</v>
      </c>
      <c r="F132" s="14">
        <f t="shared" si="4"/>
        <v>0</v>
      </c>
      <c r="G132" s="14">
        <f t="shared" si="5"/>
        <v>0</v>
      </c>
      <c r="H132" s="14">
        <f t="shared" si="6"/>
        <v>1</v>
      </c>
      <c r="I132" s="14">
        <f t="shared" si="7"/>
        <v>0</v>
      </c>
      <c r="J132" s="23" t="str">
        <f>'Eva. classe'!B125</f>
        <v>Connaître le vocabulaire géographique.</v>
      </c>
      <c r="K132" s="23"/>
      <c r="L132" s="23"/>
      <c r="M132" s="23"/>
      <c r="N132" s="23"/>
      <c r="O132" s="23"/>
      <c r="P132" s="23"/>
      <c r="Q132" s="23"/>
      <c r="R132" s="23"/>
      <c r="S132" s="23"/>
      <c r="T132" s="23"/>
      <c r="U132" s="23"/>
      <c r="V132" s="23"/>
    </row>
    <row r="133" spans="1:39" ht="15.75" hidden="1" customHeight="1" x14ac:dyDescent="0.2">
      <c r="A133" s="10">
        <f>'Eva. classe'!A126</f>
        <v>75</v>
      </c>
      <c r="B133" s="27">
        <f>INDEX('Eva. classe'!C126:AF126,R24)</f>
        <v>0</v>
      </c>
      <c r="C133" s="27">
        <f>INDEX('Eva. classe'!AG126:BJ126,R24)</f>
        <v>0</v>
      </c>
      <c r="D133" s="27">
        <f>INDEX('Eva. classe'!BK126:CN126,R24)</f>
        <v>0</v>
      </c>
      <c r="F133" s="14">
        <f t="shared" si="4"/>
        <v>0</v>
      </c>
      <c r="G133" s="14">
        <f t="shared" si="5"/>
        <v>0</v>
      </c>
      <c r="H133" s="14">
        <f t="shared" si="6"/>
        <v>1</v>
      </c>
      <c r="I133" s="14">
        <f t="shared" si="7"/>
        <v>0</v>
      </c>
      <c r="J133" s="23" t="str">
        <f>'Eva. classe'!B126</f>
        <v>Présenter par écrit quelques informations clés de la leçon.</v>
      </c>
      <c r="K133" s="23"/>
      <c r="L133" s="23"/>
      <c r="M133" s="23"/>
      <c r="N133" s="23"/>
      <c r="O133" s="23"/>
      <c r="P133" s="23"/>
      <c r="Q133" s="23"/>
      <c r="R133" s="23"/>
      <c r="S133" s="23"/>
      <c r="T133" s="23"/>
      <c r="U133" s="23"/>
      <c r="V133" s="23"/>
    </row>
    <row r="134" spans="1:39" ht="6.75" hidden="1" customHeight="1" x14ac:dyDescent="0.2">
      <c r="J134" s="23"/>
      <c r="K134" s="23"/>
      <c r="L134" s="23"/>
      <c r="M134" s="23"/>
      <c r="N134" s="23"/>
      <c r="O134" s="23"/>
      <c r="P134" s="23"/>
      <c r="Q134" s="23"/>
      <c r="R134" s="23"/>
      <c r="S134" s="23"/>
      <c r="T134" s="23"/>
      <c r="U134" s="23"/>
      <c r="V134" s="23"/>
    </row>
    <row r="135" spans="1:39" s="48" customFormat="1" ht="15.75" hidden="1" customHeight="1" x14ac:dyDescent="0.2">
      <c r="A135" s="50" t="str">
        <f>'Eva. classe'!B127</f>
        <v xml:space="preserve">►ENSEIGNEMENT MORAL ET CIVIQUE </v>
      </c>
      <c r="B135" s="51"/>
      <c r="C135" s="51"/>
      <c r="D135" s="51"/>
      <c r="E135" s="51"/>
      <c r="F135" s="51"/>
      <c r="G135" s="51"/>
      <c r="H135" s="51"/>
      <c r="I135" s="51"/>
      <c r="J135" s="51"/>
      <c r="K135" s="51"/>
      <c r="L135" s="51"/>
      <c r="M135" s="51"/>
      <c r="N135" s="51"/>
      <c r="O135" s="51"/>
      <c r="P135" s="51"/>
      <c r="Q135" s="51"/>
      <c r="R135" s="51"/>
      <c r="S135" s="51"/>
      <c r="T135" s="51"/>
      <c r="U135" s="51"/>
      <c r="V135" s="43"/>
      <c r="W135" s="372"/>
      <c r="X135" s="372"/>
      <c r="Y135" s="372"/>
      <c r="Z135" s="372"/>
      <c r="AA135" s="372"/>
      <c r="AM135" s="14"/>
    </row>
    <row r="136" spans="1:39" ht="15.75" hidden="1" customHeight="1" x14ac:dyDescent="0.2">
      <c r="A136" s="10">
        <f>'Eva. classe'!A128</f>
        <v>76</v>
      </c>
      <c r="B136" s="27">
        <f>INDEX('Eva. classe'!C128:AF128,R24)</f>
        <v>0</v>
      </c>
      <c r="C136" s="27">
        <f>INDEX('Eva. classe'!AG128:BJ128,R24)</f>
        <v>0</v>
      </c>
      <c r="D136" s="27">
        <f>INDEX('Eva. classe'!BK128:CN128,R24)</f>
        <v>0</v>
      </c>
      <c r="F136" s="14">
        <f t="shared" si="4"/>
        <v>0</v>
      </c>
      <c r="G136" s="14">
        <f t="shared" si="5"/>
        <v>0</v>
      </c>
      <c r="H136" s="14">
        <f t="shared" si="6"/>
        <v>1</v>
      </c>
      <c r="I136" s="14">
        <f t="shared" si="7"/>
        <v>0</v>
      </c>
      <c r="J136" s="23" t="str">
        <f>'Eva. classe'!B128</f>
        <v>Connaître et comprendre les principes et fondements de la vie civique et sociale.</v>
      </c>
      <c r="K136" s="23"/>
      <c r="L136" s="23"/>
      <c r="M136" s="23"/>
      <c r="N136" s="23"/>
      <c r="O136" s="23"/>
      <c r="P136" s="23"/>
      <c r="Q136" s="23"/>
      <c r="R136" s="23"/>
      <c r="S136" s="23"/>
      <c r="T136" s="23"/>
      <c r="U136" s="23"/>
      <c r="V136" s="23"/>
      <c r="AM136" s="48"/>
    </row>
    <row r="137" spans="1:39" ht="15.75" hidden="1" customHeight="1" x14ac:dyDescent="0.2">
      <c r="A137" s="10">
        <f>'Eva. classe'!A129</f>
        <v>77</v>
      </c>
      <c r="B137" s="27">
        <f>INDEX('Eva. classe'!C129:AF129,R24)</f>
        <v>0</v>
      </c>
      <c r="C137" s="27">
        <f>INDEX('Eva. classe'!AG129:BJ129,R24)</f>
        <v>0</v>
      </c>
      <c r="D137" s="27">
        <f>INDEX('Eva. classe'!BK129:CN129,R24)</f>
        <v>0</v>
      </c>
      <c r="F137" s="14">
        <f t="shared" si="4"/>
        <v>0</v>
      </c>
      <c r="G137" s="14">
        <f t="shared" si="5"/>
        <v>0</v>
      </c>
      <c r="H137" s="14">
        <f t="shared" si="6"/>
        <v>1</v>
      </c>
      <c r="I137" s="14">
        <f t="shared" si="7"/>
        <v>0</v>
      </c>
      <c r="J137" s="636" t="str">
        <f>'Eva. classe'!B129</f>
        <v>Développer l'estime de soi, le respect de l'intégrité des personnes, y compris la sienne (politesse et civilité, vie collective, sécurité, premiers secours, sécurité routière, internet...).</v>
      </c>
      <c r="K137" s="636"/>
      <c r="L137" s="636"/>
      <c r="M137" s="636"/>
      <c r="N137" s="636"/>
      <c r="O137" s="636"/>
      <c r="P137" s="636"/>
      <c r="Q137" s="636"/>
      <c r="R137" s="636"/>
      <c r="S137" s="636"/>
      <c r="T137" s="636"/>
      <c r="U137" s="636"/>
      <c r="V137" s="35"/>
    </row>
    <row r="138" spans="1:39" ht="12" hidden="1" customHeight="1" x14ac:dyDescent="0.2">
      <c r="J138" s="636"/>
      <c r="K138" s="636"/>
      <c r="L138" s="636"/>
      <c r="M138" s="636"/>
      <c r="N138" s="636"/>
      <c r="O138" s="636"/>
      <c r="P138" s="636"/>
      <c r="Q138" s="636"/>
      <c r="R138" s="636"/>
      <c r="S138" s="636"/>
      <c r="T138" s="636"/>
      <c r="U138" s="636"/>
      <c r="V138" s="35"/>
    </row>
    <row r="139" spans="1:39" s="48" customFormat="1" ht="15.75" hidden="1" customHeight="1" x14ac:dyDescent="0.2">
      <c r="A139" s="52" t="str">
        <f>'Eva. classe'!B130</f>
        <v>► ENSEIGNEMENTS ARTISTIQUES</v>
      </c>
      <c r="B139" s="53"/>
      <c r="C139" s="53"/>
      <c r="D139" s="53"/>
      <c r="E139" s="53"/>
      <c r="F139" s="53"/>
      <c r="G139" s="53"/>
      <c r="H139" s="53"/>
      <c r="I139" s="53"/>
      <c r="J139" s="53"/>
      <c r="K139" s="53"/>
      <c r="L139" s="53"/>
      <c r="M139" s="53"/>
      <c r="N139" s="53"/>
      <c r="O139" s="53"/>
      <c r="P139" s="53"/>
      <c r="Q139" s="53"/>
      <c r="R139" s="53"/>
      <c r="S139" s="53"/>
      <c r="T139" s="53"/>
      <c r="U139" s="53"/>
      <c r="V139" s="43"/>
      <c r="W139" s="372"/>
      <c r="X139" s="372"/>
      <c r="Y139" s="372"/>
      <c r="Z139" s="372"/>
      <c r="AA139" s="372"/>
      <c r="AM139" s="14"/>
    </row>
    <row r="140" spans="1:39" s="48" customFormat="1" ht="15.75" hidden="1" customHeight="1" x14ac:dyDescent="0.2">
      <c r="A140" s="53"/>
      <c r="B140" s="53"/>
      <c r="C140" s="53"/>
      <c r="D140" s="53"/>
      <c r="E140" s="53"/>
      <c r="F140" s="53"/>
      <c r="G140" s="53"/>
      <c r="H140" s="53"/>
      <c r="I140" s="53"/>
      <c r="J140" s="53" t="str">
        <f>'Eva. classe'!B131</f>
        <v>1. ARTS PLASTIQUES ET VISUELS</v>
      </c>
      <c r="K140" s="53"/>
      <c r="L140" s="53"/>
      <c r="M140" s="53"/>
      <c r="N140" s="53"/>
      <c r="O140" s="53"/>
      <c r="P140" s="53"/>
      <c r="Q140" s="53"/>
      <c r="R140" s="53"/>
      <c r="S140" s="53"/>
      <c r="T140" s="53"/>
      <c r="U140" s="53"/>
      <c r="V140" s="43"/>
      <c r="W140" s="372"/>
      <c r="X140" s="372"/>
      <c r="Y140" s="372"/>
      <c r="Z140" s="372"/>
      <c r="AA140" s="372"/>
    </row>
    <row r="141" spans="1:39" ht="15.75" hidden="1" customHeight="1" x14ac:dyDescent="0.2">
      <c r="A141" s="10">
        <f>'Eva. classe'!A132</f>
        <v>78</v>
      </c>
      <c r="B141" s="27">
        <f>INDEX('Eva. classe'!C132:AF132,R24)</f>
        <v>0</v>
      </c>
      <c r="C141" s="27">
        <f>INDEX('Eva. classe'!AG132:BJ132,R24)</f>
        <v>0</v>
      </c>
      <c r="D141" s="27">
        <f>INDEX('Eva. classe'!BK132:CN132,R24)</f>
        <v>0</v>
      </c>
      <c r="F141" s="14">
        <f t="shared" si="4"/>
        <v>0</v>
      </c>
      <c r="G141" s="14">
        <f t="shared" si="5"/>
        <v>0</v>
      </c>
      <c r="H141" s="14">
        <f t="shared" si="6"/>
        <v>1</v>
      </c>
      <c r="I141" s="14">
        <f t="shared" si="7"/>
        <v>0</v>
      </c>
      <c r="J141" s="23" t="str">
        <f>'Eva. classe'!B132</f>
        <v>Connaître quelques techniques d'arts plastiques.</v>
      </c>
      <c r="K141" s="23"/>
      <c r="L141" s="23"/>
      <c r="M141" s="23"/>
      <c r="N141" s="23"/>
      <c r="O141" s="23"/>
      <c r="P141" s="23"/>
      <c r="Q141" s="23"/>
      <c r="R141" s="23"/>
      <c r="S141" s="23"/>
      <c r="T141" s="23"/>
      <c r="U141" s="23"/>
      <c r="V141" s="23"/>
      <c r="AM141" s="48"/>
    </row>
    <row r="142" spans="1:39" ht="15.75" hidden="1" customHeight="1" x14ac:dyDescent="0.2">
      <c r="A142" s="10">
        <f>'Eva. classe'!A133</f>
        <v>79</v>
      </c>
      <c r="B142" s="27">
        <f>INDEX('Eva. classe'!C133:AF133,R24)</f>
        <v>0</v>
      </c>
      <c r="C142" s="27">
        <f>INDEX('Eva. classe'!AG133:BJ133,R24)</f>
        <v>0</v>
      </c>
      <c r="D142" s="27">
        <f>INDEX('Eva. classe'!BK133:CN133,R24)</f>
        <v>0</v>
      </c>
      <c r="F142" s="14">
        <f t="shared" si="4"/>
        <v>0</v>
      </c>
      <c r="G142" s="14">
        <f t="shared" si="5"/>
        <v>0</v>
      </c>
      <c r="H142" s="14">
        <f t="shared" si="6"/>
        <v>1</v>
      </c>
      <c r="I142" s="14">
        <f t="shared" si="7"/>
        <v>0</v>
      </c>
      <c r="J142" s="636" t="str">
        <f>'Eva. classe'!B133</f>
        <v>Être capable de réaliser une œuvre visuelle pour s'exprimer et créer en faisant des choix de matériaux et de procédés.</v>
      </c>
      <c r="K142" s="636"/>
      <c r="L142" s="636"/>
      <c r="M142" s="636"/>
      <c r="N142" s="636"/>
      <c r="O142" s="636"/>
      <c r="P142" s="636"/>
      <c r="Q142" s="636"/>
      <c r="R142" s="636"/>
      <c r="S142" s="636"/>
      <c r="T142" s="636"/>
      <c r="U142" s="636"/>
      <c r="V142" s="35"/>
    </row>
    <row r="143" spans="1:39" ht="15.75" hidden="1" customHeight="1" x14ac:dyDescent="0.2">
      <c r="A143" s="10">
        <f>'Eva. classe'!A134</f>
        <v>80</v>
      </c>
      <c r="B143" s="27">
        <f>INDEX('Eva. classe'!C134:AF134,R24)</f>
        <v>0</v>
      </c>
      <c r="C143" s="27">
        <f>INDEX('Eva. classe'!AG134:BJ134,R24)</f>
        <v>0</v>
      </c>
      <c r="D143" s="27">
        <f>INDEX('Eva. classe'!BK134:CN134,R24)</f>
        <v>0</v>
      </c>
      <c r="F143" s="14">
        <f t="shared" si="4"/>
        <v>0</v>
      </c>
      <c r="G143" s="14">
        <f t="shared" si="5"/>
        <v>0</v>
      </c>
      <c r="H143" s="14">
        <f t="shared" si="6"/>
        <v>1</v>
      </c>
      <c r="I143" s="14">
        <f t="shared" si="7"/>
        <v>0</v>
      </c>
      <c r="J143" s="23" t="str">
        <f>'Eva. classe'!B134</f>
        <v>Observer et décrire une œuvre plastique.</v>
      </c>
      <c r="K143" s="23"/>
      <c r="L143" s="23"/>
      <c r="M143" s="23"/>
      <c r="N143" s="23"/>
      <c r="O143" s="23"/>
      <c r="P143" s="23"/>
      <c r="Q143" s="23"/>
      <c r="R143" s="23"/>
      <c r="S143" s="23"/>
      <c r="T143" s="23"/>
      <c r="U143" s="23"/>
      <c r="V143" s="23"/>
    </row>
    <row r="144" spans="1:39" s="48" customFormat="1" ht="15.75" hidden="1" customHeight="1" x14ac:dyDescent="0.2">
      <c r="A144" s="53"/>
      <c r="B144" s="53"/>
      <c r="C144" s="53"/>
      <c r="D144" s="53" t="s">
        <v>0</v>
      </c>
      <c r="E144" s="53"/>
      <c r="F144" s="53"/>
      <c r="G144" s="53"/>
      <c r="H144" s="53"/>
      <c r="I144" s="53"/>
      <c r="J144" s="54" t="str">
        <f>'Eva. classe'!B135</f>
        <v>2. ÉDUCATION MUSICALE</v>
      </c>
      <c r="K144" s="53"/>
      <c r="L144" s="53"/>
      <c r="M144" s="53"/>
      <c r="N144" s="53"/>
      <c r="O144" s="53"/>
      <c r="P144" s="53"/>
      <c r="Q144" s="53"/>
      <c r="R144" s="53"/>
      <c r="S144" s="53"/>
      <c r="T144" s="53"/>
      <c r="U144" s="53"/>
      <c r="V144" s="43"/>
      <c r="W144" s="372"/>
      <c r="X144" s="372"/>
      <c r="Y144" s="372"/>
      <c r="Z144" s="372"/>
      <c r="AA144" s="372"/>
      <c r="AM144" s="14"/>
    </row>
    <row r="145" spans="1:39" ht="15.75" hidden="1" customHeight="1" x14ac:dyDescent="0.2">
      <c r="A145" s="10">
        <f>'Eva. classe'!A136</f>
        <v>81</v>
      </c>
      <c r="B145" s="27">
        <f>INDEX('Eva. classe'!C136:AF136,R24)</f>
        <v>0</v>
      </c>
      <c r="C145" s="27">
        <f>INDEX('Eva. classe'!AG136:BJ136,R24)</f>
        <v>0</v>
      </c>
      <c r="D145" s="27">
        <f>INDEX('Eva. classe'!BK136:CN136,R24)</f>
        <v>0</v>
      </c>
      <c r="F145" s="14">
        <f t="shared" si="4"/>
        <v>0</v>
      </c>
      <c r="G145" s="14">
        <f t="shared" si="5"/>
        <v>0</v>
      </c>
      <c r="H145" s="14">
        <f t="shared" si="6"/>
        <v>1</v>
      </c>
      <c r="I145" s="14">
        <f t="shared" si="7"/>
        <v>0</v>
      </c>
      <c r="J145" s="23" t="str">
        <f>'Eva. classe'!B136</f>
        <v>Interpréter de mémoire un répertoire de chansons.</v>
      </c>
      <c r="K145" s="23"/>
      <c r="L145" s="23"/>
      <c r="M145" s="23"/>
      <c r="N145" s="23"/>
      <c r="O145" s="23"/>
      <c r="P145" s="23"/>
      <c r="Q145" s="23"/>
      <c r="R145" s="23"/>
      <c r="S145" s="23"/>
      <c r="T145" s="23"/>
      <c r="U145" s="23"/>
      <c r="V145" s="23"/>
      <c r="AM145" s="48"/>
    </row>
    <row r="146" spans="1:39" ht="15.75" hidden="1" customHeight="1" x14ac:dyDescent="0.2">
      <c r="A146" s="10">
        <f>'Eva. classe'!A137</f>
        <v>82</v>
      </c>
      <c r="B146" s="27">
        <f>INDEX('Eva. classe'!C137:AF137,R24)</f>
        <v>0</v>
      </c>
      <c r="C146" s="27">
        <f>INDEX('Eva. classe'!AG137:BJ137,R24)</f>
        <v>0</v>
      </c>
      <c r="D146" s="27">
        <f>INDEX('Eva. classe'!BK137:CN137,R24)</f>
        <v>0</v>
      </c>
      <c r="F146" s="14">
        <f t="shared" si="4"/>
        <v>0</v>
      </c>
      <c r="G146" s="14">
        <f t="shared" si="5"/>
        <v>0</v>
      </c>
      <c r="H146" s="14">
        <f t="shared" si="6"/>
        <v>1</v>
      </c>
      <c r="I146" s="14">
        <f t="shared" si="7"/>
        <v>0</v>
      </c>
      <c r="J146" s="23" t="str">
        <f>'Eva. classe'!B137</f>
        <v>Tenir sa voix et se placer en formation chorale</v>
      </c>
      <c r="K146" s="23"/>
      <c r="L146" s="23"/>
      <c r="M146" s="23"/>
      <c r="N146" s="23"/>
      <c r="O146" s="23"/>
      <c r="P146" s="23"/>
      <c r="Q146" s="23"/>
      <c r="R146" s="23"/>
      <c r="S146" s="23"/>
      <c r="T146" s="23"/>
      <c r="U146" s="23"/>
      <c r="V146" s="23"/>
    </row>
    <row r="147" spans="1:39" ht="15.75" hidden="1" customHeight="1" x14ac:dyDescent="0.2">
      <c r="A147" s="10">
        <f>'Eva. classe'!A138</f>
        <v>83</v>
      </c>
      <c r="B147" s="27">
        <f>INDEX('Eva. classe'!C138:AF138,R24)</f>
        <v>0</v>
      </c>
      <c r="C147" s="27">
        <f>INDEX('Eva. classe'!AG138:BJ138,R24)</f>
        <v>0</v>
      </c>
      <c r="D147" s="27">
        <f>INDEX('Eva. classe'!BK138:CN138,R24)</f>
        <v>0</v>
      </c>
      <c r="F147" s="14">
        <f t="shared" si="4"/>
        <v>0</v>
      </c>
      <c r="G147" s="14">
        <f t="shared" si="5"/>
        <v>0</v>
      </c>
      <c r="H147" s="14">
        <f t="shared" si="6"/>
        <v>1</v>
      </c>
      <c r="I147" s="14">
        <f t="shared" si="7"/>
        <v>0</v>
      </c>
      <c r="J147" s="636" t="str">
        <f>'Eva. classe'!B138</f>
        <v>Décrire une œuvre musicale, mobiliser son attention dans une écoute prolongée et y repérer des éléments musicaux (instruments, rythme).</v>
      </c>
      <c r="K147" s="636"/>
      <c r="L147" s="636"/>
      <c r="M147" s="636"/>
      <c r="N147" s="636"/>
      <c r="O147" s="636"/>
      <c r="P147" s="636"/>
      <c r="Q147" s="636"/>
      <c r="R147" s="636"/>
      <c r="S147" s="636"/>
      <c r="T147" s="636"/>
      <c r="U147" s="636"/>
      <c r="V147" s="35"/>
    </row>
    <row r="148" spans="1:39" ht="9" hidden="1" customHeight="1" x14ac:dyDescent="0.2">
      <c r="J148" s="636"/>
      <c r="K148" s="636"/>
      <c r="L148" s="636"/>
      <c r="M148" s="636"/>
      <c r="N148" s="636"/>
      <c r="O148" s="636"/>
      <c r="P148" s="636"/>
      <c r="Q148" s="636"/>
      <c r="R148" s="636"/>
      <c r="S148" s="636"/>
      <c r="T148" s="636"/>
      <c r="U148" s="636"/>
      <c r="V148" s="35"/>
    </row>
    <row r="149" spans="1:39" s="48" customFormat="1" ht="15.75" hidden="1" customHeight="1" x14ac:dyDescent="0.2">
      <c r="A149" s="53"/>
      <c r="B149" s="53"/>
      <c r="C149" s="53"/>
      <c r="D149" s="53" t="s">
        <v>0</v>
      </c>
      <c r="E149" s="53"/>
      <c r="F149" s="53"/>
      <c r="G149" s="53"/>
      <c r="H149" s="53"/>
      <c r="I149" s="53"/>
      <c r="J149" s="54" t="str">
        <f>'Eva. classe'!B139</f>
        <v>3. HISTOIRE DES ARTS</v>
      </c>
      <c r="K149" s="53"/>
      <c r="L149" s="53"/>
      <c r="M149" s="53"/>
      <c r="N149" s="53"/>
      <c r="O149" s="53"/>
      <c r="P149" s="53"/>
      <c r="Q149" s="53"/>
      <c r="R149" s="53"/>
      <c r="S149" s="53"/>
      <c r="T149" s="53"/>
      <c r="U149" s="53"/>
      <c r="V149" s="43"/>
      <c r="W149" s="372"/>
      <c r="X149" s="372"/>
      <c r="Y149" s="372"/>
      <c r="Z149" s="372"/>
      <c r="AA149" s="372"/>
      <c r="AM149" s="14"/>
    </row>
    <row r="150" spans="1:39" ht="15.75" hidden="1" customHeight="1" x14ac:dyDescent="0.2">
      <c r="A150" s="10">
        <f>'Eva. classe'!A140</f>
        <v>84</v>
      </c>
      <c r="B150" s="27">
        <f>INDEX('Eva. classe'!C140:AF140,R24)</f>
        <v>0</v>
      </c>
      <c r="C150" s="27">
        <f>INDEX('Eva. classe'!AG140:BJ140,R24)</f>
        <v>0</v>
      </c>
      <c r="D150" s="27">
        <f>INDEX('Eva. classe'!BK140:CN140,R24)</f>
        <v>0</v>
      </c>
      <c r="F150" s="14">
        <f t="shared" si="4"/>
        <v>0</v>
      </c>
      <c r="G150" s="14">
        <f t="shared" si="5"/>
        <v>0</v>
      </c>
      <c r="H150" s="14">
        <f t="shared" si="6"/>
        <v>1</v>
      </c>
      <c r="I150" s="14">
        <f t="shared" si="7"/>
        <v>0</v>
      </c>
      <c r="J150" s="636" t="str">
        <f>'Eva. classe'!B140</f>
        <v>Reconnaître et nommer certaines œuvres d'artistes, des œuvres de référence du patrimoine musical, les situer historiquement et culturellement.</v>
      </c>
      <c r="K150" s="636"/>
      <c r="L150" s="636"/>
      <c r="M150" s="636"/>
      <c r="N150" s="636"/>
      <c r="O150" s="636"/>
      <c r="P150" s="636"/>
      <c r="Q150" s="636"/>
      <c r="R150" s="636"/>
      <c r="S150" s="636"/>
      <c r="T150" s="636"/>
      <c r="U150" s="636"/>
      <c r="V150" s="35"/>
      <c r="AM150" s="48"/>
    </row>
    <row r="151" spans="1:39" ht="15.75" hidden="1" customHeight="1" x14ac:dyDescent="0.2">
      <c r="A151" s="10">
        <f>'Eva. classe'!A141</f>
        <v>85</v>
      </c>
      <c r="B151" s="27">
        <f>INDEX('Eva. classe'!C141:AF141,R24)</f>
        <v>0</v>
      </c>
      <c r="C151" s="27">
        <f>INDEX('Eva. classe'!AG141:BJ141,R24)</f>
        <v>0</v>
      </c>
      <c r="D151" s="27">
        <f>INDEX('Eva. classe'!BK141:CN141,R24)</f>
        <v>0</v>
      </c>
      <c r="F151" s="14">
        <f t="shared" si="4"/>
        <v>0</v>
      </c>
      <c r="G151" s="14">
        <f t="shared" si="5"/>
        <v>0</v>
      </c>
      <c r="H151" s="14">
        <f t="shared" si="6"/>
        <v>1</v>
      </c>
      <c r="I151" s="14">
        <f t="shared" si="7"/>
        <v>0</v>
      </c>
      <c r="J151" s="23" t="str">
        <f>'Eva. classe'!B141</f>
        <v>Êtablir des relations entre les œuvres.</v>
      </c>
      <c r="K151" s="23"/>
      <c r="L151" s="23"/>
      <c r="M151" s="23"/>
      <c r="N151" s="23"/>
      <c r="O151" s="23"/>
      <c r="P151" s="23"/>
      <c r="Q151" s="23"/>
      <c r="R151" s="23"/>
      <c r="S151" s="23"/>
      <c r="T151" s="23"/>
      <c r="U151" s="23"/>
      <c r="V151" s="23"/>
    </row>
    <row r="152" spans="1:39" ht="8.4499999999999993" hidden="1" customHeight="1" x14ac:dyDescent="0.2">
      <c r="J152" s="23"/>
      <c r="K152" s="23"/>
      <c r="L152" s="23"/>
      <c r="M152" s="23"/>
      <c r="N152" s="23"/>
      <c r="O152" s="23"/>
      <c r="P152" s="23"/>
      <c r="Q152" s="23"/>
      <c r="R152" s="23"/>
      <c r="S152" s="23"/>
      <c r="T152" s="23"/>
      <c r="U152" s="23"/>
      <c r="V152" s="23"/>
    </row>
    <row r="153" spans="1:39" ht="15.75" hidden="1" customHeight="1" x14ac:dyDescent="0.2">
      <c r="A153" s="55" t="str">
        <f>'Eva. classe'!B142</f>
        <v>► ÉDUCATION PHYSIQUE ET SPORTIVE</v>
      </c>
      <c r="B153" s="56"/>
      <c r="C153" s="56"/>
      <c r="D153" s="56"/>
      <c r="E153" s="56"/>
      <c r="F153" s="56"/>
      <c r="G153" s="56"/>
      <c r="H153" s="56"/>
      <c r="I153" s="56"/>
      <c r="J153" s="56"/>
      <c r="K153" s="56"/>
      <c r="L153" s="56"/>
      <c r="M153" s="56"/>
      <c r="N153" s="56"/>
      <c r="O153" s="56"/>
      <c r="P153" s="56"/>
      <c r="Q153" s="56"/>
      <c r="R153" s="56"/>
      <c r="S153" s="56"/>
      <c r="T153" s="56"/>
      <c r="U153" s="56"/>
      <c r="V153" s="23"/>
    </row>
    <row r="154" spans="1:39" ht="15.75" hidden="1" customHeight="1" x14ac:dyDescent="0.2">
      <c r="A154" s="10">
        <f>'Eva. classe'!A143</f>
        <v>86</v>
      </c>
      <c r="B154" s="27">
        <f>INDEX('Eva. classe'!C143:AF143,R24)</f>
        <v>0</v>
      </c>
      <c r="C154" s="27">
        <f>INDEX('Eva. classe'!AG143:BJ143,R24)</f>
        <v>0</v>
      </c>
      <c r="D154" s="27">
        <f>INDEX('Eva. classe'!BK143:CN143,R24)</f>
        <v>0</v>
      </c>
      <c r="F154" s="14">
        <f t="shared" si="4"/>
        <v>0</v>
      </c>
      <c r="G154" s="14">
        <f t="shared" si="5"/>
        <v>0</v>
      </c>
      <c r="H154" s="14">
        <f t="shared" si="6"/>
        <v>1</v>
      </c>
      <c r="I154" s="14">
        <f t="shared" si="7"/>
        <v>0</v>
      </c>
      <c r="J154" s="23" t="str">
        <f>'Eva. classe'!B143</f>
        <v>Réaliser une performance mesurée (natation, activités athlétiques: courir, lancer, sauter).</v>
      </c>
      <c r="K154" s="23"/>
      <c r="L154" s="23"/>
      <c r="M154" s="23"/>
      <c r="N154" s="23"/>
      <c r="O154" s="23"/>
      <c r="P154" s="23"/>
      <c r="Q154" s="23"/>
      <c r="R154" s="23"/>
      <c r="S154" s="23"/>
      <c r="T154" s="23"/>
      <c r="U154" s="23"/>
      <c r="V154" s="23"/>
      <c r="W154" s="369"/>
      <c r="X154" s="369"/>
      <c r="Y154" s="369"/>
      <c r="Z154" s="369"/>
      <c r="AA154" s="369"/>
    </row>
    <row r="155" spans="1:39" ht="15.75" hidden="1" customHeight="1" x14ac:dyDescent="0.2">
      <c r="A155" s="10">
        <f>'Eva. classe'!A144</f>
        <v>87</v>
      </c>
      <c r="B155" s="27">
        <f>INDEX('Eva. classe'!C144:AF144,R24)</f>
        <v>0</v>
      </c>
      <c r="C155" s="27">
        <f>INDEX('Eva. classe'!AG144:BJ144,R24)</f>
        <v>0</v>
      </c>
      <c r="D155" s="27">
        <f>INDEX('Eva. classe'!BK144:CN144,R24)</f>
        <v>0</v>
      </c>
      <c r="F155" s="14">
        <f t="shared" si="4"/>
        <v>0</v>
      </c>
      <c r="G155" s="14">
        <f t="shared" si="5"/>
        <v>0</v>
      </c>
      <c r="H155" s="14">
        <f t="shared" si="6"/>
        <v>1</v>
      </c>
      <c r="I155" s="14">
        <f t="shared" si="7"/>
        <v>0</v>
      </c>
      <c r="J155" s="23" t="str">
        <f>'Eva. classe'!B144</f>
        <v>Savoir s'orienter, savoir nager.</v>
      </c>
      <c r="K155" s="23"/>
      <c r="L155" s="23"/>
      <c r="M155" s="23"/>
      <c r="N155" s="23"/>
      <c r="O155" s="23"/>
      <c r="P155" s="23"/>
      <c r="Q155" s="23"/>
      <c r="R155" s="23"/>
      <c r="S155" s="23"/>
      <c r="T155" s="23"/>
      <c r="U155" s="23"/>
      <c r="V155" s="23"/>
      <c r="W155" s="369"/>
      <c r="X155" s="369" t="s">
        <v>0</v>
      </c>
      <c r="Y155" s="369"/>
      <c r="Z155" s="369"/>
      <c r="AA155" s="369"/>
    </row>
    <row r="156" spans="1:39" ht="15.75" hidden="1" customHeight="1" x14ac:dyDescent="0.2">
      <c r="A156" s="10">
        <f>'Eva. classe'!A145</f>
        <v>88</v>
      </c>
      <c r="B156" s="27">
        <f>INDEX('Eva. classe'!C145:AF145,R24)</f>
        <v>0</v>
      </c>
      <c r="C156" s="27">
        <f>INDEX('Eva. classe'!AG145:BJ145,R24)</f>
        <v>0</v>
      </c>
      <c r="D156" s="27">
        <f>INDEX('Eva. classe'!BK145:CN145,R24)</f>
        <v>0</v>
      </c>
      <c r="F156" s="14">
        <f t="shared" si="4"/>
        <v>0</v>
      </c>
      <c r="G156" s="14">
        <f t="shared" si="5"/>
        <v>0</v>
      </c>
      <c r="H156" s="14">
        <f t="shared" si="6"/>
        <v>1</v>
      </c>
      <c r="I156" s="14">
        <f t="shared" si="7"/>
        <v>0</v>
      </c>
      <c r="J156" s="23" t="str">
        <f>'Eva. classe'!B145</f>
        <v>Coopérer ou s'opposer individuellement ou collectivement (jeux de lutte, jeux de raquettes, jeux collectifs).</v>
      </c>
      <c r="K156" s="23"/>
      <c r="L156" s="23"/>
      <c r="M156" s="23"/>
      <c r="N156" s="23"/>
      <c r="O156" s="23"/>
      <c r="P156" s="23"/>
      <c r="Q156" s="23"/>
      <c r="R156" s="23"/>
      <c r="S156" s="23"/>
      <c r="T156" s="23"/>
      <c r="U156" s="23"/>
      <c r="V156" s="23"/>
      <c r="W156" s="369"/>
      <c r="X156" s="369"/>
      <c r="Y156" s="369"/>
      <c r="Z156" s="369"/>
      <c r="AA156" s="369"/>
    </row>
    <row r="157" spans="1:39" ht="15.75" hidden="1" customHeight="1" x14ac:dyDescent="0.2">
      <c r="A157" s="10">
        <f>'Eva. classe'!A146</f>
        <v>89</v>
      </c>
      <c r="B157" s="27">
        <f>INDEX('Eva. classe'!C146:AF146,R24)</f>
        <v>0</v>
      </c>
      <c r="C157" s="27">
        <f>INDEX('Eva. classe'!AG146:BJ146,R24)</f>
        <v>0</v>
      </c>
      <c r="D157" s="27">
        <f>INDEX('Eva. classe'!BK146:CN146,R24)</f>
        <v>0</v>
      </c>
      <c r="F157" s="14">
        <f t="shared" si="4"/>
        <v>0</v>
      </c>
      <c r="G157" s="14">
        <f t="shared" si="5"/>
        <v>0</v>
      </c>
      <c r="H157" s="14">
        <f t="shared" si="6"/>
        <v>1</v>
      </c>
      <c r="I157" s="14">
        <f t="shared" si="7"/>
        <v>0</v>
      </c>
      <c r="J157" s="23" t="str">
        <f>'Eva. classe'!B146</f>
        <v>Concevoir et réaliser des actions à visée expressive, artistique et esthétique (danse, activités gymniques).</v>
      </c>
      <c r="K157" s="23"/>
      <c r="L157" s="23"/>
      <c r="M157" s="23"/>
      <c r="N157" s="23"/>
      <c r="O157" s="23"/>
      <c r="P157" s="23"/>
      <c r="Q157" s="23"/>
      <c r="R157" s="23"/>
      <c r="S157" s="23"/>
      <c r="T157" s="23"/>
      <c r="U157" s="23"/>
      <c r="V157" s="23"/>
      <c r="W157" s="369"/>
      <c r="X157" s="369"/>
      <c r="Y157" s="369"/>
      <c r="Z157" s="369"/>
      <c r="AA157" s="369"/>
    </row>
    <row r="158" spans="1:39" ht="9.6" hidden="1" customHeight="1" x14ac:dyDescent="0.2">
      <c r="J158" s="23"/>
      <c r="K158" s="23"/>
      <c r="L158" s="23"/>
      <c r="M158" s="23"/>
      <c r="N158" s="23"/>
      <c r="O158" s="23"/>
      <c r="P158" s="23"/>
      <c r="Q158" s="23"/>
      <c r="R158" s="23"/>
      <c r="S158" s="23"/>
      <c r="T158" s="23"/>
      <c r="U158" s="23"/>
      <c r="V158" s="23"/>
      <c r="W158" s="369"/>
      <c r="X158" s="369"/>
      <c r="Y158" s="369"/>
      <c r="Z158" s="369"/>
      <c r="AA158" s="369" t="s">
        <v>0</v>
      </c>
    </row>
    <row r="159" spans="1:39" s="373" customFormat="1" ht="15.75" hidden="1" customHeight="1" x14ac:dyDescent="0.2">
      <c r="A159" s="57" t="str">
        <f>'Eva. classe'!B147</f>
        <v>TECHNIQUES USUELLES DE L'INFORMATION ET DE LA COMMUNICATION</v>
      </c>
      <c r="B159" s="58"/>
      <c r="C159" s="58"/>
      <c r="D159" s="58"/>
      <c r="E159" s="58"/>
      <c r="F159" s="58"/>
      <c r="G159" s="58"/>
      <c r="H159" s="58"/>
      <c r="I159" s="58"/>
      <c r="J159" s="58"/>
      <c r="K159" s="58"/>
      <c r="L159" s="58"/>
      <c r="M159" s="58"/>
      <c r="N159" s="58"/>
      <c r="O159" s="58"/>
      <c r="P159" s="58"/>
      <c r="Q159" s="58"/>
      <c r="R159" s="58"/>
      <c r="S159" s="58"/>
      <c r="T159" s="58"/>
      <c r="U159" s="58"/>
      <c r="V159" s="59"/>
      <c r="AM159" s="14"/>
    </row>
    <row r="160" spans="1:39" ht="15.75" hidden="1" customHeight="1" x14ac:dyDescent="0.2">
      <c r="A160" s="10">
        <f>'Eva. classe'!A148</f>
        <v>89</v>
      </c>
      <c r="B160" s="27">
        <f>INDEX('Eva. classe'!C148:AF148,R24)</f>
        <v>0</v>
      </c>
      <c r="C160" s="27">
        <f>INDEX('Eva. classe'!AG148:BJ148,R24)</f>
        <v>0</v>
      </c>
      <c r="D160" s="27">
        <f>INDEX('Eva. classe'!BK148:CN148,R24)</f>
        <v>0</v>
      </c>
      <c r="F160" s="14">
        <f t="shared" si="4"/>
        <v>0</v>
      </c>
      <c r="G160" s="14">
        <f t="shared" si="5"/>
        <v>0</v>
      </c>
      <c r="H160" s="14">
        <f t="shared" si="6"/>
        <v>1</v>
      </c>
      <c r="I160" s="14">
        <f t="shared" si="7"/>
        <v>0</v>
      </c>
      <c r="J160" s="23" t="str">
        <f>'Eva. classe'!B148</f>
        <v>Utiliser son espace de travail dans un environnement en réseau.</v>
      </c>
      <c r="K160" s="23"/>
      <c r="L160" s="23"/>
      <c r="M160" s="23"/>
      <c r="N160" s="23"/>
      <c r="O160" s="23"/>
      <c r="P160" s="23"/>
      <c r="Q160" s="23"/>
      <c r="R160" s="23"/>
      <c r="S160" s="23"/>
      <c r="T160" s="23"/>
      <c r="U160" s="23"/>
      <c r="V160" s="23"/>
      <c r="AM160" s="373"/>
    </row>
    <row r="161" spans="1:27" ht="15.75" hidden="1" customHeight="1" x14ac:dyDescent="0.2">
      <c r="A161" s="10">
        <f>'Eva. classe'!A149</f>
        <v>90</v>
      </c>
      <c r="B161" s="27">
        <f>INDEX('Eva. classe'!C149:AF149,R24)</f>
        <v>0</v>
      </c>
      <c r="C161" s="27">
        <f>INDEX('Eva. classe'!AG149:BJ149,R24)</f>
        <v>0</v>
      </c>
      <c r="D161" s="27">
        <f>INDEX('Eva. classe'!BK149:CN149,R24)</f>
        <v>0</v>
      </c>
      <c r="F161" s="14">
        <f t="shared" si="4"/>
        <v>0</v>
      </c>
      <c r="G161" s="14">
        <f t="shared" si="5"/>
        <v>0</v>
      </c>
      <c r="H161" s="14">
        <f t="shared" si="6"/>
        <v>1</v>
      </c>
      <c r="I161" s="14">
        <f t="shared" si="7"/>
        <v>0</v>
      </c>
      <c r="J161" s="23" t="str">
        <f>'Eva. classe'!B149</f>
        <v>Adopter une attitude responsable face à l'usage de l'informatique et d'internet.</v>
      </c>
      <c r="K161" s="23"/>
      <c r="L161" s="23"/>
      <c r="M161" s="23"/>
      <c r="N161" s="23"/>
      <c r="O161" s="23"/>
      <c r="P161" s="23"/>
      <c r="Q161" s="23"/>
      <c r="R161" s="23"/>
      <c r="S161" s="23"/>
      <c r="T161" s="23"/>
      <c r="U161" s="23"/>
      <c r="V161" s="23"/>
      <c r="W161" s="369"/>
      <c r="X161" s="369"/>
      <c r="Y161" s="369"/>
      <c r="Z161" s="369"/>
      <c r="AA161" s="369"/>
    </row>
    <row r="162" spans="1:27" ht="15.75" hidden="1" customHeight="1" x14ac:dyDescent="0.2">
      <c r="A162" s="10">
        <f>'Eva. classe'!A150</f>
        <v>91</v>
      </c>
      <c r="B162" s="27">
        <f>INDEX('Eva. classe'!C150:AF150,R24)</f>
        <v>0</v>
      </c>
      <c r="C162" s="27">
        <f>INDEX('Eva. classe'!AG150:BJ150,R24)</f>
        <v>0</v>
      </c>
      <c r="D162" s="27">
        <f>INDEX('Eva. classe'!BK150:CN150,R24)</f>
        <v>0</v>
      </c>
      <c r="F162" s="14">
        <f>MIN(COUNTIF(D162,2)+COUNTIF(D162,1)+COUNTIF(C162,2)+COUNTIF(C162,1)+COUNTIF(B162,2)+COUNTIF(B162,1),1)</f>
        <v>0</v>
      </c>
      <c r="G162" s="14">
        <f>IF(OR(D162=3,D162=4),0,F162)</f>
        <v>0</v>
      </c>
      <c r="H162" s="14">
        <f>IF(OR(C162=3,C162=4),0,1)</f>
        <v>1</v>
      </c>
      <c r="I162" s="14">
        <f>IF(OR(D162=2,D162=1),1,G162*H162)</f>
        <v>0</v>
      </c>
      <c r="J162" s="23" t="str">
        <f>'Eva. classe'!B150</f>
        <v>Créer et modifier un document numérique.</v>
      </c>
      <c r="K162" s="61"/>
      <c r="L162" s="61"/>
      <c r="M162" s="61"/>
      <c r="N162" s="61"/>
      <c r="O162" s="61"/>
      <c r="P162" s="61"/>
      <c r="Q162" s="61"/>
      <c r="R162" s="61"/>
      <c r="S162" s="61"/>
      <c r="T162" s="61"/>
      <c r="U162" s="61"/>
      <c r="V162" s="29"/>
      <c r="W162" s="369"/>
      <c r="X162" s="369"/>
      <c r="Y162" s="369"/>
      <c r="Z162" s="369"/>
      <c r="AA162" s="369"/>
    </row>
    <row r="163" spans="1:27" ht="15.75" hidden="1" customHeight="1" x14ac:dyDescent="0.2">
      <c r="A163" s="10">
        <f>'Eva. classe'!A151</f>
        <v>92</v>
      </c>
      <c r="B163" s="27">
        <f>INDEX('Eva. classe'!C151:AF151,R24)</f>
        <v>0</v>
      </c>
      <c r="C163" s="27">
        <f>INDEX('Eva. classe'!AG151:BJ151,R24)</f>
        <v>0</v>
      </c>
      <c r="D163" s="27">
        <f>INDEX('Eva. classe'!BK151:CN151,R24)</f>
        <v>0</v>
      </c>
      <c r="F163" s="14">
        <f>MIN(COUNTIF(D163,2)+COUNTIF(D163,1)+COUNTIF(C163,2)+COUNTIF(C163,1)+COUNTIF(B163,2)+COUNTIF(B163,1),1)</f>
        <v>0</v>
      </c>
      <c r="G163" s="14">
        <f>IF(OR(D163=3,D163=4),0,F163)</f>
        <v>0</v>
      </c>
      <c r="H163" s="14">
        <f>IF(OR(C163=3,C163=4),0,1)</f>
        <v>1</v>
      </c>
      <c r="I163" s="14">
        <f>IF(OR(D163=2,D163=1),1,G163*H163)</f>
        <v>0</v>
      </c>
      <c r="J163" s="23" t="str">
        <f>'Eva. classe'!B151</f>
        <v>S'informer et se documenter.</v>
      </c>
    </row>
    <row r="164" spans="1:27" ht="15.75" hidden="1" customHeight="1" x14ac:dyDescent="0.2">
      <c r="A164" s="10">
        <f>'Eva. classe'!A152</f>
        <v>93</v>
      </c>
      <c r="B164" s="27">
        <f>INDEX('Eva. classe'!C152:AF152,R24)</f>
        <v>0</v>
      </c>
      <c r="C164" s="27">
        <f>INDEX('Eva. classe'!AG152:BJ152,R24)</f>
        <v>0</v>
      </c>
      <c r="D164" s="27">
        <f>INDEX('Eva. classe'!BK152:CN152,R24)</f>
        <v>0</v>
      </c>
      <c r="F164" s="14">
        <f>MIN(COUNTIF(D164,2)+COUNTIF(D164,1)+COUNTIF(C164,2)+COUNTIF(C164,1)+COUNTIF(B164,2)+COUNTIF(B164,1),1)</f>
        <v>0</v>
      </c>
      <c r="G164" s="14">
        <f>IF(OR(D164=3,D164=4),0,F164)</f>
        <v>0</v>
      </c>
      <c r="H164" s="14">
        <f>IF(OR(C164=3,C164=4),0,1)</f>
        <v>1</v>
      </c>
      <c r="I164" s="14">
        <f>IF(OR(D164=2,D164=1),1,G164*H164)</f>
        <v>0</v>
      </c>
      <c r="J164" s="23" t="str">
        <f>'Eva. classe'!B152</f>
        <v>Communiquer et échanger au moyen des technologies de l'information et de la communication.</v>
      </c>
    </row>
    <row r="165" spans="1:27" ht="11.25" hidden="1" customHeight="1" x14ac:dyDescent="0.2">
      <c r="A165" s="10" t="s">
        <v>0</v>
      </c>
      <c r="B165" s="62" t="s">
        <v>136</v>
      </c>
      <c r="C165" s="63"/>
      <c r="D165" s="63"/>
      <c r="J165" s="64"/>
    </row>
    <row r="166" spans="1:27" ht="11.25" hidden="1" customHeight="1" x14ac:dyDescent="0.2">
      <c r="A166" s="10" t="s">
        <v>0</v>
      </c>
      <c r="B166" s="65">
        <v>1</v>
      </c>
      <c r="C166" s="62" t="s">
        <v>132</v>
      </c>
      <c r="D166" s="66"/>
      <c r="E166" s="67"/>
      <c r="J166" s="68"/>
    </row>
    <row r="167" spans="1:27" ht="11.25" hidden="1" customHeight="1" x14ac:dyDescent="0.2">
      <c r="B167" s="65">
        <v>2</v>
      </c>
      <c r="C167" s="62" t="s">
        <v>133</v>
      </c>
      <c r="D167" s="66"/>
      <c r="E167" s="67"/>
      <c r="J167" s="69"/>
      <c r="K167" s="10"/>
      <c r="L167" s="10"/>
      <c r="M167" s="10"/>
      <c r="N167" s="10"/>
      <c r="O167" s="10"/>
      <c r="P167" s="10"/>
      <c r="Q167" s="10"/>
      <c r="R167" s="10"/>
      <c r="S167" s="10"/>
      <c r="T167" s="10"/>
      <c r="U167" s="10"/>
      <c r="V167" s="10"/>
    </row>
    <row r="168" spans="1:27" ht="11.25" hidden="1" customHeight="1" x14ac:dyDescent="0.2">
      <c r="A168" s="10" t="s">
        <v>0</v>
      </c>
      <c r="B168" s="65">
        <v>3</v>
      </c>
      <c r="C168" s="62" t="s">
        <v>134</v>
      </c>
      <c r="D168" s="66"/>
      <c r="E168" s="67"/>
      <c r="F168" s="14" t="e">
        <f>MIN(COUNTIF(#REF!,2)+COUNTIF(#REF!,1)+COUNTIF(#REF!,2)+COUNTIF(#REF!,1)+COUNTIF(#REF!,2)+COUNTIF(#REF!,1),1)</f>
        <v>#REF!</v>
      </c>
      <c r="G168" s="14" t="e">
        <f>IF(OR(#REF!=3,#REF!=4),0,F168)</f>
        <v>#REF!</v>
      </c>
      <c r="H168" s="14" t="e">
        <f>IF(OR(#REF!=3,#REF!=4),0,1)</f>
        <v>#REF!</v>
      </c>
      <c r="I168" s="14" t="e">
        <f>IF(OR(#REF!=2,#REF!=1),1,G168*H168)</f>
        <v>#REF!</v>
      </c>
      <c r="J168" s="70"/>
      <c r="K168" s="70"/>
      <c r="L168" s="70"/>
      <c r="M168" s="70"/>
      <c r="N168" s="70"/>
      <c r="O168" s="70"/>
      <c r="P168" s="70"/>
      <c r="Q168" s="70"/>
      <c r="R168" s="70"/>
      <c r="S168" s="70"/>
      <c r="T168" s="70"/>
      <c r="U168" s="70"/>
      <c r="V168" s="70"/>
    </row>
    <row r="169" spans="1:27" ht="11.25" hidden="1" customHeight="1" x14ac:dyDescent="0.2">
      <c r="A169" s="10" t="s">
        <v>0</v>
      </c>
      <c r="B169" s="65">
        <v>4</v>
      </c>
      <c r="C169" s="62" t="s">
        <v>135</v>
      </c>
      <c r="D169" s="66"/>
      <c r="E169" s="67"/>
      <c r="F169" s="14" t="e">
        <f>MIN(COUNTIF(#REF!,2)+COUNTIF(#REF!,1)+COUNTIF(#REF!,2)+COUNTIF(#REF!,1)+COUNTIF(#REF!,2)+COUNTIF(#REF!,1),1)</f>
        <v>#REF!</v>
      </c>
      <c r="G169" s="14" t="e">
        <f>IF(OR(#REF!=3,#REF!=4),0,F169)</f>
        <v>#REF!</v>
      </c>
      <c r="H169" s="14" t="e">
        <f>IF(OR(#REF!=3,#REF!=4),0,1)</f>
        <v>#REF!</v>
      </c>
      <c r="I169" s="14" t="e">
        <f>IF(OR(#REF!=2,#REF!=1),1,G169*H169)</f>
        <v>#REF!</v>
      </c>
      <c r="J169" s="70"/>
      <c r="K169" s="70"/>
      <c r="L169" s="70"/>
      <c r="M169" s="70"/>
      <c r="N169" s="70"/>
      <c r="O169" s="70"/>
      <c r="P169" s="70"/>
      <c r="Q169" s="70"/>
      <c r="R169" s="70"/>
      <c r="S169" s="70"/>
      <c r="T169" s="70"/>
      <c r="U169" s="70"/>
      <c r="V169" s="70"/>
      <c r="W169" s="14" t="s">
        <v>0</v>
      </c>
    </row>
    <row r="170" spans="1:27" ht="11.25" hidden="1" customHeight="1" x14ac:dyDescent="0.2">
      <c r="B170" s="63"/>
      <c r="C170" s="62"/>
      <c r="D170" s="66"/>
      <c r="E170" s="67"/>
      <c r="J170" s="70"/>
      <c r="K170" s="70"/>
      <c r="L170" s="70"/>
      <c r="M170" s="70"/>
      <c r="N170" s="70"/>
      <c r="O170" s="70"/>
      <c r="P170" s="70"/>
      <c r="Q170" s="70"/>
      <c r="R170" s="70"/>
      <c r="S170" s="70"/>
      <c r="T170" s="70"/>
      <c r="U170" s="70"/>
      <c r="V170" s="70"/>
    </row>
    <row r="171" spans="1:27" ht="11.25" hidden="1" customHeight="1" x14ac:dyDescent="0.2">
      <c r="B171" s="63"/>
      <c r="C171" s="62"/>
      <c r="D171" s="66"/>
      <c r="E171" s="67"/>
      <c r="J171" s="70"/>
      <c r="K171" s="70"/>
      <c r="L171" s="70"/>
      <c r="M171" s="70"/>
      <c r="N171" s="70"/>
      <c r="O171" s="70"/>
      <c r="P171" s="70"/>
      <c r="Q171" s="70"/>
      <c r="R171" s="70"/>
      <c r="S171" s="70"/>
      <c r="T171" s="70"/>
      <c r="U171" s="70"/>
      <c r="V171" s="70"/>
    </row>
    <row r="172" spans="1:27" ht="15.75" hidden="1" customHeight="1" x14ac:dyDescent="0.2">
      <c r="I172" s="30" t="e">
        <f>#REF!</f>
        <v>#REF!</v>
      </c>
      <c r="J172" s="10" t="s">
        <v>116</v>
      </c>
      <c r="K172" s="11">
        <f>K72</f>
        <v>0</v>
      </c>
      <c r="L172" s="90"/>
      <c r="M172" s="90"/>
      <c r="N172" s="23"/>
      <c r="O172" s="23"/>
      <c r="P172" s="23"/>
      <c r="Q172" s="23"/>
      <c r="R172" s="23"/>
      <c r="S172" s="646">
        <f>S72</f>
        <v>0</v>
      </c>
      <c r="T172" s="647"/>
      <c r="U172" s="648"/>
    </row>
    <row r="173" spans="1:27" ht="15.75" hidden="1" customHeight="1" x14ac:dyDescent="0.2"/>
    <row r="174" spans="1:27" ht="15.75" hidden="1" customHeight="1" thickBot="1" x14ac:dyDescent="0.25">
      <c r="B174" s="134"/>
      <c r="C174" s="134"/>
      <c r="D174" s="134"/>
      <c r="E174" s="134"/>
      <c r="F174" s="134"/>
      <c r="G174" s="134"/>
      <c r="H174" s="134"/>
      <c r="I174" s="134"/>
      <c r="J174" s="134"/>
      <c r="K174" s="134"/>
      <c r="L174" s="134"/>
      <c r="M174" s="134"/>
    </row>
    <row r="175" spans="1:27" ht="213" hidden="1" customHeight="1" thickBot="1" x14ac:dyDescent="0.25">
      <c r="B175" s="138" t="s">
        <v>9</v>
      </c>
      <c r="C175" s="649">
        <f>INDEX(Commentaires!C2:O31,'Profil classe'!Q2,1)</f>
        <v>0</v>
      </c>
      <c r="D175" s="650"/>
      <c r="E175" s="650"/>
      <c r="F175" s="650"/>
      <c r="G175" s="650"/>
      <c r="H175" s="650"/>
      <c r="I175" s="650"/>
      <c r="J175" s="650"/>
      <c r="K175" s="650"/>
      <c r="L175" s="650"/>
      <c r="M175" s="650"/>
      <c r="N175" s="650"/>
      <c r="O175" s="650"/>
      <c r="P175" s="650"/>
      <c r="Q175" s="650"/>
      <c r="R175" s="650"/>
      <c r="S175" s="650"/>
      <c r="T175" s="651"/>
      <c r="V175" s="71"/>
    </row>
    <row r="176" spans="1:27" ht="15.75" hidden="1" customHeight="1" x14ac:dyDescent="0.2">
      <c r="C176" s="139"/>
      <c r="D176" s="139"/>
      <c r="E176" s="139"/>
      <c r="F176" s="139"/>
      <c r="G176" s="139"/>
      <c r="H176" s="139"/>
      <c r="I176" s="139"/>
      <c r="J176" s="139"/>
      <c r="K176" s="139"/>
      <c r="L176" s="139"/>
      <c r="M176" s="139"/>
      <c r="N176" s="139"/>
      <c r="O176" s="139"/>
      <c r="P176" s="139"/>
      <c r="Q176" s="139"/>
      <c r="R176" s="139"/>
      <c r="S176" s="139"/>
      <c r="T176" s="139"/>
    </row>
    <row r="177" spans="2:21" ht="213" hidden="1" customHeight="1" x14ac:dyDescent="0.2">
      <c r="B177" s="140" t="s">
        <v>10</v>
      </c>
      <c r="C177" s="649">
        <f>INDEX(Commentaires!Q2:Q31,'Profil classe'!Q2,1)</f>
        <v>0</v>
      </c>
      <c r="D177" s="650"/>
      <c r="E177" s="650"/>
      <c r="F177" s="650"/>
      <c r="G177" s="650"/>
      <c r="H177" s="650"/>
      <c r="I177" s="650"/>
      <c r="J177" s="650"/>
      <c r="K177" s="650"/>
      <c r="L177" s="650"/>
      <c r="M177" s="650"/>
      <c r="N177" s="650"/>
      <c r="O177" s="650"/>
      <c r="P177" s="650"/>
      <c r="Q177" s="650"/>
      <c r="R177" s="650"/>
      <c r="S177" s="650"/>
      <c r="T177" s="651"/>
      <c r="U177" s="141"/>
    </row>
    <row r="178" spans="2:21" ht="15.75" hidden="1" customHeight="1" x14ac:dyDescent="0.2">
      <c r="C178" s="139"/>
      <c r="D178" s="139"/>
      <c r="E178" s="139"/>
      <c r="F178" s="139"/>
      <c r="G178" s="139"/>
      <c r="H178" s="139"/>
      <c r="I178" s="139"/>
      <c r="J178" s="139"/>
      <c r="K178" s="139"/>
      <c r="L178" s="139"/>
      <c r="M178" s="139"/>
      <c r="N178" s="139"/>
      <c r="O178" s="139"/>
      <c r="P178" s="139"/>
      <c r="Q178" s="139"/>
      <c r="R178" s="139"/>
      <c r="S178" s="139"/>
      <c r="T178" s="139"/>
    </row>
    <row r="179" spans="2:21" ht="213" hidden="1" customHeight="1" x14ac:dyDescent="0.2">
      <c r="B179" s="138" t="s">
        <v>11</v>
      </c>
      <c r="C179" s="649">
        <f>INDEX(Commentaires!AE2:AQ31,'Profil classe'!Q2,1)</f>
        <v>0</v>
      </c>
      <c r="D179" s="650"/>
      <c r="E179" s="650"/>
      <c r="F179" s="650"/>
      <c r="G179" s="650"/>
      <c r="H179" s="650"/>
      <c r="I179" s="650"/>
      <c r="J179" s="650"/>
      <c r="K179" s="650"/>
      <c r="L179" s="650"/>
      <c r="M179" s="650"/>
      <c r="N179" s="650"/>
      <c r="O179" s="650"/>
      <c r="P179" s="650"/>
      <c r="Q179" s="650"/>
      <c r="R179" s="650"/>
      <c r="S179" s="650"/>
      <c r="T179" s="651"/>
    </row>
    <row r="180" spans="2:21" ht="15.75" hidden="1" customHeight="1" x14ac:dyDescent="0.2">
      <c r="C180" s="14"/>
      <c r="D180" s="14"/>
      <c r="E180" s="14"/>
    </row>
    <row r="181" spans="2:21" ht="15.75" hidden="1" customHeight="1" x14ac:dyDescent="0.2">
      <c r="B181" s="142" t="s">
        <v>121</v>
      </c>
      <c r="C181" s="14"/>
      <c r="D181" s="14"/>
      <c r="E181" s="14"/>
      <c r="K181" s="14" t="s">
        <v>0</v>
      </c>
      <c r="S181" s="143" t="s">
        <v>122</v>
      </c>
    </row>
    <row r="182" spans="2:21" ht="15.75" hidden="1" customHeight="1" x14ac:dyDescent="0.2">
      <c r="B182" s="14"/>
      <c r="C182" s="14"/>
      <c r="D182" s="14"/>
      <c r="E182" s="14"/>
    </row>
    <row r="183" spans="2:21" ht="15.75" hidden="1" customHeight="1" x14ac:dyDescent="0.2">
      <c r="B183" s="134"/>
      <c r="C183" s="134"/>
      <c r="D183" s="134"/>
      <c r="E183" s="134"/>
      <c r="F183" s="134"/>
      <c r="G183" s="134"/>
      <c r="H183" s="134"/>
      <c r="I183" s="134"/>
      <c r="J183" s="134"/>
      <c r="K183" s="134"/>
      <c r="L183" s="134"/>
      <c r="M183" s="134"/>
    </row>
    <row r="184" spans="2:21" ht="15.75" hidden="1" customHeight="1" x14ac:dyDescent="0.2">
      <c r="B184" s="89"/>
      <c r="C184" s="63"/>
      <c r="D184" s="63"/>
      <c r="E184" s="63"/>
      <c r="F184" s="63"/>
      <c r="G184" s="63"/>
      <c r="H184" s="63"/>
      <c r="I184" s="63"/>
      <c r="J184" s="63"/>
      <c r="K184" s="134"/>
      <c r="L184" s="134"/>
      <c r="M184" s="134"/>
      <c r="S184" s="89"/>
      <c r="T184" s="89"/>
      <c r="U184" s="89"/>
    </row>
    <row r="185" spans="2:21" ht="15.75" hidden="1" customHeight="1" x14ac:dyDescent="0.2">
      <c r="B185" s="89"/>
      <c r="C185" s="63"/>
      <c r="D185" s="63"/>
      <c r="E185" s="63"/>
      <c r="F185" s="63"/>
      <c r="G185" s="63"/>
      <c r="H185" s="63"/>
      <c r="I185" s="63"/>
      <c r="J185" s="63"/>
      <c r="K185" s="134"/>
      <c r="L185" s="134"/>
      <c r="M185" s="134"/>
      <c r="S185" s="89"/>
      <c r="T185" s="89"/>
      <c r="U185" s="89"/>
    </row>
    <row r="186" spans="2:21" ht="15.75" hidden="1" customHeight="1" x14ac:dyDescent="0.2">
      <c r="B186" s="89"/>
      <c r="C186" s="63"/>
      <c r="D186" s="63"/>
      <c r="E186" s="63"/>
      <c r="F186" s="63"/>
      <c r="G186" s="63"/>
      <c r="H186" s="63"/>
      <c r="I186" s="63"/>
      <c r="J186" s="63"/>
      <c r="K186" s="134"/>
      <c r="L186" s="134"/>
      <c r="M186" s="134"/>
      <c r="S186" s="89"/>
      <c r="T186" s="89"/>
      <c r="U186" s="89"/>
    </row>
    <row r="187" spans="2:21" ht="15.75" hidden="1" customHeight="1" x14ac:dyDescent="0.2">
      <c r="B187" s="89"/>
      <c r="C187" s="63"/>
      <c r="D187" s="63"/>
      <c r="E187" s="63"/>
      <c r="F187" s="63"/>
      <c r="G187" s="63"/>
      <c r="H187" s="63"/>
      <c r="I187" s="63"/>
      <c r="J187" s="63"/>
      <c r="K187" s="134"/>
      <c r="L187" s="134"/>
      <c r="M187" s="134"/>
      <c r="S187" s="89"/>
      <c r="T187" s="89"/>
      <c r="U187" s="89"/>
    </row>
    <row r="188" spans="2:21" ht="15.75" hidden="1" customHeight="1" x14ac:dyDescent="0.2">
      <c r="B188" s="89"/>
      <c r="C188" s="63"/>
      <c r="D188" s="63"/>
      <c r="E188" s="63"/>
      <c r="F188" s="63"/>
      <c r="G188" s="63"/>
      <c r="H188" s="63"/>
      <c r="I188" s="63"/>
      <c r="J188" s="63"/>
      <c r="K188" s="134"/>
      <c r="L188" s="134"/>
      <c r="M188" s="134"/>
      <c r="S188" s="89"/>
      <c r="T188" s="89"/>
      <c r="U188" s="89"/>
    </row>
    <row r="189" spans="2:21" ht="15.75" hidden="1" customHeight="1" x14ac:dyDescent="0.2">
      <c r="B189" s="89"/>
      <c r="C189" s="63"/>
      <c r="D189" s="63"/>
      <c r="E189" s="63"/>
      <c r="F189" s="63"/>
      <c r="G189" s="63"/>
      <c r="H189" s="63"/>
      <c r="I189" s="63"/>
      <c r="J189" s="63"/>
      <c r="K189" s="134"/>
      <c r="L189" s="134"/>
      <c r="M189" s="134"/>
      <c r="S189" s="89"/>
      <c r="T189" s="89"/>
      <c r="U189" s="89"/>
    </row>
    <row r="190" spans="2:21" ht="15.75" hidden="1" customHeight="1" x14ac:dyDescent="0.2">
      <c r="B190" s="89"/>
      <c r="C190" s="63"/>
      <c r="D190" s="63"/>
      <c r="E190" s="63"/>
      <c r="F190" s="63"/>
      <c r="G190" s="63"/>
      <c r="H190" s="63"/>
      <c r="I190" s="63"/>
      <c r="J190" s="63"/>
      <c r="K190" s="134"/>
      <c r="L190" s="134"/>
      <c r="M190" s="134"/>
      <c r="S190" s="89"/>
      <c r="T190" s="89"/>
      <c r="U190" s="89"/>
    </row>
    <row r="191" spans="2:21" ht="15.75" hidden="1" customHeight="1" x14ac:dyDescent="0.2">
      <c r="B191" s="89"/>
      <c r="C191" s="63"/>
      <c r="D191" s="63"/>
      <c r="E191" s="63"/>
      <c r="F191" s="63"/>
      <c r="G191" s="63"/>
      <c r="H191" s="63"/>
      <c r="I191" s="63"/>
      <c r="J191" s="63"/>
      <c r="K191" s="134"/>
      <c r="L191" s="134"/>
      <c r="M191" s="134"/>
      <c r="S191" s="89"/>
      <c r="T191" s="89"/>
      <c r="U191" s="89"/>
    </row>
    <row r="192" spans="2:21" ht="15.75" hidden="1" customHeight="1" x14ac:dyDescent="0.2">
      <c r="B192" s="89"/>
      <c r="C192" s="63"/>
      <c r="D192" s="63"/>
      <c r="E192" s="63"/>
      <c r="F192" s="63"/>
      <c r="G192" s="63"/>
      <c r="H192" s="63"/>
      <c r="I192" s="63"/>
      <c r="J192" s="63"/>
      <c r="K192" s="134"/>
      <c r="L192" s="134"/>
      <c r="M192" s="134"/>
      <c r="S192" s="89"/>
      <c r="T192" s="89"/>
      <c r="U192" s="89"/>
    </row>
    <row r="193" spans="2:40" ht="15.75" hidden="1" customHeight="1" x14ac:dyDescent="0.2">
      <c r="B193" s="89"/>
      <c r="C193" s="63"/>
      <c r="D193" s="63"/>
      <c r="E193" s="63"/>
      <c r="F193" s="63"/>
      <c r="G193" s="63"/>
      <c r="H193" s="63"/>
      <c r="I193" s="63"/>
      <c r="J193" s="63"/>
      <c r="K193" s="134"/>
      <c r="L193" s="134"/>
      <c r="M193" s="134"/>
      <c r="S193" s="89"/>
      <c r="T193" s="89"/>
      <c r="U193" s="89"/>
    </row>
    <row r="194" spans="2:40" ht="13.5" customHeight="1" x14ac:dyDescent="0.2"/>
    <row r="195" spans="2:40" ht="7.5" customHeight="1" x14ac:dyDescent="0.2">
      <c r="B195" s="652" t="str">
        <f>CONCATENATE("Suivi des acquis scolaires de: ",K17," ",K16)</f>
        <v>Suivi des acquis scolaires de: 0 0</v>
      </c>
      <c r="C195" s="652"/>
      <c r="D195" s="652"/>
      <c r="E195" s="652"/>
      <c r="F195" s="652"/>
      <c r="G195" s="652"/>
      <c r="H195" s="652"/>
      <c r="I195" s="652"/>
      <c r="J195" s="652"/>
      <c r="K195" s="652"/>
      <c r="L195" s="652"/>
      <c r="M195" s="652"/>
      <c r="N195" s="652"/>
      <c r="O195" s="652"/>
      <c r="P195" s="652"/>
      <c r="Q195" s="652"/>
      <c r="R195" s="652"/>
      <c r="S195" s="652"/>
      <c r="T195" s="652"/>
      <c r="U195" s="652"/>
    </row>
    <row r="196" spans="2:40" ht="9.75" customHeight="1" x14ac:dyDescent="0.2">
      <c r="B196" s="652"/>
      <c r="C196" s="652"/>
      <c r="D196" s="652"/>
      <c r="E196" s="652"/>
      <c r="F196" s="652"/>
      <c r="G196" s="652"/>
      <c r="H196" s="652"/>
      <c r="I196" s="652"/>
      <c r="J196" s="652"/>
      <c r="K196" s="652"/>
      <c r="L196" s="652"/>
      <c r="M196" s="652"/>
      <c r="N196" s="652"/>
      <c r="O196" s="652"/>
      <c r="P196" s="652"/>
      <c r="Q196" s="652"/>
      <c r="R196" s="652"/>
      <c r="S196" s="652"/>
      <c r="T196" s="652"/>
      <c r="U196" s="652"/>
    </row>
    <row r="197" spans="2:40" ht="15" hidden="1" customHeight="1" x14ac:dyDescent="0.2">
      <c r="B197" s="91"/>
      <c r="C197" s="91"/>
      <c r="D197" s="91"/>
      <c r="E197" s="91"/>
      <c r="F197" s="91"/>
      <c r="G197" s="91"/>
      <c r="H197" s="91"/>
      <c r="I197" s="91"/>
      <c r="J197" s="91"/>
      <c r="K197" s="91"/>
      <c r="L197" s="91"/>
      <c r="M197" s="91"/>
      <c r="N197" s="91"/>
      <c r="O197" s="91"/>
      <c r="P197" s="91"/>
      <c r="Q197" s="91"/>
      <c r="R197" s="91"/>
      <c r="S197" s="91"/>
      <c r="T197" s="91"/>
      <c r="U197" s="91"/>
    </row>
    <row r="198" spans="2:40" ht="26.25" customHeight="1" x14ac:dyDescent="0.2">
      <c r="B198" s="737" t="str">
        <f>'Eva. classe'!AG10</f>
        <v>TRIMESTRE 2</v>
      </c>
      <c r="C198" s="737"/>
      <c r="D198" s="737"/>
      <c r="E198" s="737"/>
      <c r="F198" s="737"/>
      <c r="G198" s="737"/>
      <c r="H198" s="737"/>
      <c r="I198" s="737"/>
      <c r="J198" s="737"/>
      <c r="K198" s="737"/>
      <c r="L198" s="737"/>
      <c r="M198" s="737"/>
      <c r="N198" s="737"/>
      <c r="O198" s="737"/>
      <c r="P198" s="737"/>
      <c r="Q198" s="737"/>
      <c r="R198" s="672" t="s">
        <v>201</v>
      </c>
      <c r="S198" s="673"/>
      <c r="T198" s="673"/>
      <c r="U198" s="673"/>
    </row>
    <row r="199" spans="2:40" ht="63.75" customHeight="1" x14ac:dyDescent="0.2">
      <c r="B199" s="677" t="s">
        <v>215</v>
      </c>
      <c r="C199" s="677"/>
      <c r="D199" s="677"/>
      <c r="E199" s="677"/>
      <c r="F199" s="677"/>
      <c r="G199" s="677"/>
      <c r="H199" s="677"/>
      <c r="I199" s="677"/>
      <c r="J199" s="677"/>
      <c r="K199" s="678"/>
      <c r="L199" s="681" t="s">
        <v>207</v>
      </c>
      <c r="M199" s="682"/>
      <c r="N199" s="682"/>
      <c r="O199" s="682"/>
      <c r="P199" s="683"/>
      <c r="Q199" s="213" t="s">
        <v>220</v>
      </c>
      <c r="R199" s="230" t="s">
        <v>135</v>
      </c>
      <c r="S199" s="181" t="s">
        <v>134</v>
      </c>
      <c r="T199" s="182" t="s">
        <v>133</v>
      </c>
      <c r="U199" s="183" t="s">
        <v>132</v>
      </c>
      <c r="AH199" s="377" t="s">
        <v>219</v>
      </c>
      <c r="AI199" s="377" t="s">
        <v>219</v>
      </c>
      <c r="AJ199" s="377" t="s">
        <v>219</v>
      </c>
      <c r="AK199" s="377" t="s">
        <v>217</v>
      </c>
      <c r="AL199" s="377" t="s">
        <v>218</v>
      </c>
      <c r="AM199" s="377" t="s">
        <v>218</v>
      </c>
      <c r="AN199" s="377" t="s">
        <v>218</v>
      </c>
    </row>
    <row r="200" spans="2:40" ht="25.15" customHeight="1" x14ac:dyDescent="0.2">
      <c r="B200" s="674" t="s">
        <v>156</v>
      </c>
      <c r="C200" s="184" t="s">
        <v>128</v>
      </c>
      <c r="D200" s="185"/>
      <c r="E200" s="185"/>
      <c r="F200" s="185"/>
      <c r="G200" s="185"/>
      <c r="H200" s="185"/>
      <c r="I200" s="185"/>
      <c r="J200" s="185"/>
      <c r="K200" s="185"/>
      <c r="L200" s="735">
        <f>'Eléments travaillés'!S3</f>
        <v>0</v>
      </c>
      <c r="M200" s="685"/>
      <c r="N200" s="685"/>
      <c r="O200" s="685"/>
      <c r="P200" s="736"/>
      <c r="Q200" s="224" t="str">
        <f>AJ200</f>
        <v/>
      </c>
      <c r="R200" s="231" t="str">
        <f>IF(Y200=4,"l","")</f>
        <v/>
      </c>
      <c r="S200" s="186" t="str">
        <f>IF(Y200=3,"l","")</f>
        <v/>
      </c>
      <c r="T200" s="187" t="str">
        <f>IF(Y200=2,"l","")</f>
        <v/>
      </c>
      <c r="U200" s="188" t="str">
        <f>IF(Y200=1,"l","")</f>
        <v/>
      </c>
      <c r="X200" s="98" t="str">
        <f>IF(COUNTIF($B$31:$B$33,"&lt;&gt;0")=0,"",INT(SUM($B$31:$B$33)/COUNTIF($B$31:$B$33,"&lt;&gt;0")+0.4))</f>
        <v/>
      </c>
      <c r="Y200" s="99" t="str">
        <f>IF(COUNTIF($C$31:$C$33,"&lt;&gt;0")=0,"",INT(SUM($C$31:$C$33)/COUNTIF($C$31:$C$33,"&lt;&gt;0")+0.4))</f>
        <v/>
      </c>
      <c r="Z200" s="98" t="str">
        <f>IF(COUNTIF($D$31:$D$33,"&lt;&gt;0")=0,"",INT(SUM($D$31:$D$33)/COUNTIF($D$31:$D$33,"&lt;&gt;0")+0.4))</f>
        <v/>
      </c>
      <c r="AE200" s="191" t="str">
        <f>IF(COUNTIF($D$31:$D$33,"&lt;&gt;0")=0,"",INT(SUM($D$31:$D$33)/COUNTIF($D$31:$D$33,"&lt;&gt;0")+0.4))</f>
        <v/>
      </c>
      <c r="AH200" s="14" t="str">
        <f>IF(Y200="","",Y200-X200+4)</f>
        <v/>
      </c>
      <c r="AJ200" s="14" t="str">
        <f>IF(AH200="","",INDEX($AH$199:$AN$199,AH200))</f>
        <v/>
      </c>
    </row>
    <row r="201" spans="2:40" ht="25.15" customHeight="1" x14ac:dyDescent="0.2">
      <c r="B201" s="675"/>
      <c r="C201" s="189" t="s">
        <v>129</v>
      </c>
      <c r="D201" s="190"/>
      <c r="E201" s="190"/>
      <c r="F201" s="190"/>
      <c r="G201" s="190"/>
      <c r="H201" s="190"/>
      <c r="I201" s="190"/>
      <c r="J201" s="190"/>
      <c r="K201" s="190"/>
      <c r="L201" s="731">
        <f>'Eléments travaillés'!S4</f>
        <v>0</v>
      </c>
      <c r="M201" s="671"/>
      <c r="N201" s="671"/>
      <c r="O201" s="671"/>
      <c r="P201" s="732"/>
      <c r="Q201" s="225" t="str">
        <f>AJ201</f>
        <v/>
      </c>
      <c r="R201" s="231" t="str">
        <f t="shared" ref="R201:R233" si="8">IF(Y201=4,"l","")</f>
        <v/>
      </c>
      <c r="S201" s="186" t="str">
        <f t="shared" ref="S201:S233" si="9">IF(Y201=3,"l","")</f>
        <v/>
      </c>
      <c r="T201" s="187" t="str">
        <f t="shared" ref="T201:T233" si="10">IF(Y201=2,"l","")</f>
        <v/>
      </c>
      <c r="U201" s="188" t="str">
        <f t="shared" ref="U201:U233" si="11">IF(Y201=1,"l","")</f>
        <v/>
      </c>
      <c r="X201" s="98" t="str">
        <f>IF(COUNTIF($B$37:$B$46,"&lt;&gt;0")=0,"",INT(SUM($B$37:$B$46)/COUNTIF($B$37:$B$46,"&lt;&gt;0")+0.4))</f>
        <v/>
      </c>
      <c r="Y201" s="99" t="str">
        <f>IF(COUNTIF($C$37:$C$46,"&lt;&gt;0")=0,"",INT(SUM($C$37:$C$46)/COUNTIF($C$37:$C$46,"&lt;&gt;0")+0.4))</f>
        <v/>
      </c>
      <c r="Z201" s="98" t="str">
        <f>IF(COUNTIF($D$37:$D$46,"&lt;&gt;0")=0,"",INT(SUM($D$37:$D$46)/COUNTIF($D$37:$D$46,"&lt;&gt;0")+0.4))</f>
        <v/>
      </c>
      <c r="AE201" s="191" t="str">
        <f>IF(COUNTIF($D$37:$D$46,"&lt;&gt;0")=0,"",INT(SUM($D$37:$D$46)/COUNTIF($D$37:$D$46,"&lt;&gt;0")+0.4))</f>
        <v/>
      </c>
      <c r="AH201" s="14" t="str">
        <f t="shared" ref="AH201:AH233" si="12">IF(Y201="","",Y201-X201+4)</f>
        <v/>
      </c>
      <c r="AJ201" s="14" t="str">
        <f>IF(AH201="","",INDEX($AH$199:$AN$199,AH201))</f>
        <v/>
      </c>
    </row>
    <row r="202" spans="2:40" ht="25.15" customHeight="1" x14ac:dyDescent="0.2">
      <c r="B202" s="675"/>
      <c r="C202" s="184" t="s">
        <v>25</v>
      </c>
      <c r="D202" s="185"/>
      <c r="E202" s="185"/>
      <c r="F202" s="185"/>
      <c r="G202" s="185"/>
      <c r="H202" s="185"/>
      <c r="I202" s="185"/>
      <c r="J202" s="185"/>
      <c r="K202" s="185"/>
      <c r="L202" s="735">
        <f>'Eléments travaillés'!S5</f>
        <v>0</v>
      </c>
      <c r="M202" s="685"/>
      <c r="N202" s="685"/>
      <c r="O202" s="685"/>
      <c r="P202" s="736"/>
      <c r="Q202" s="224" t="str">
        <f t="shared" ref="Q202:Q233" si="13">AJ202</f>
        <v/>
      </c>
      <c r="R202" s="231" t="str">
        <f t="shared" si="8"/>
        <v/>
      </c>
      <c r="S202" s="186" t="str">
        <f t="shared" si="9"/>
        <v/>
      </c>
      <c r="T202" s="187" t="str">
        <f t="shared" si="10"/>
        <v/>
      </c>
      <c r="U202" s="188" t="str">
        <f t="shared" si="11"/>
        <v/>
      </c>
      <c r="X202" s="98" t="str">
        <f>IF(COUNTIF($B$49:$B$51,"&lt;&gt;0")=0,"",INT(SUM($B$49:$B$51)/COUNTIF($B$49:$B$51,"&lt;&gt;0")+0.4))</f>
        <v/>
      </c>
      <c r="Y202" s="99" t="str">
        <f>IF(COUNTIF($C$49:$C$51,"&lt;&gt;0")=0,"",INT(SUM($C$49:$C$51)/COUNTIF($C$49:$C$51,"&lt;&gt;0")+0.4))</f>
        <v/>
      </c>
      <c r="Z202" s="98" t="str">
        <f>IF(COUNTIF($D$49:$D$51,"&lt;&gt;0")=0,"",INT(SUM($D$49:$D$51)/COUNTIF($D$49:$D$51,"&lt;&gt;0")+0.4))</f>
        <v/>
      </c>
      <c r="AE202" s="191" t="str">
        <f>IF(COUNTIF($D$49:$D$51,"&lt;&gt;0")=0,"",INT(SUM($D$49:$D$51)/COUNTIF($D$49:$D$51,"&lt;&gt;0")+0.4))</f>
        <v/>
      </c>
      <c r="AH202" s="14" t="str">
        <f t="shared" si="12"/>
        <v/>
      </c>
      <c r="AJ202" s="14" t="str">
        <f t="shared" ref="AJ202:AJ233" si="14">IF(AH202="","",INDEX($AH$199:$AN$199,AH202))</f>
        <v/>
      </c>
    </row>
    <row r="203" spans="2:40" ht="25.15" customHeight="1" x14ac:dyDescent="0.2">
      <c r="B203" s="676"/>
      <c r="C203" s="189" t="s">
        <v>202</v>
      </c>
      <c r="D203" s="190"/>
      <c r="E203" s="190"/>
      <c r="F203" s="190"/>
      <c r="G203" s="190"/>
      <c r="H203" s="190"/>
      <c r="I203" s="190"/>
      <c r="J203" s="190"/>
      <c r="K203" s="190"/>
      <c r="L203" s="731">
        <f>'Eléments travaillés'!S6</f>
        <v>0</v>
      </c>
      <c r="M203" s="671"/>
      <c r="N203" s="671"/>
      <c r="O203" s="671"/>
      <c r="P203" s="732"/>
      <c r="Q203" s="225" t="str">
        <f t="shared" si="13"/>
        <v/>
      </c>
      <c r="R203" s="231" t="str">
        <f t="shared" si="8"/>
        <v/>
      </c>
      <c r="S203" s="186" t="str">
        <f t="shared" si="9"/>
        <v/>
      </c>
      <c r="T203" s="187" t="str">
        <f t="shared" si="10"/>
        <v/>
      </c>
      <c r="U203" s="188" t="str">
        <f t="shared" si="11"/>
        <v/>
      </c>
      <c r="X203" s="98" t="str">
        <f>IF(COUNTIF($B$54:$B$68,"&lt;&gt;0")=0,"",INT(SUM($B$54:$B$68)/COUNTIF($B$54:$B$68,"&lt;&gt;0")+0.4))</f>
        <v/>
      </c>
      <c r="Y203" s="99" t="str">
        <f>IF(COUNTIF($C$54:$C$68,"&lt;&gt;0")=0,"",INT(SUM($C$54:$C$68)/COUNTIF($C$54:$C$68,"&lt;&gt;0")+0.4))</f>
        <v/>
      </c>
      <c r="Z203" s="98" t="str">
        <f>IF(COUNTIF($D$54:$D$68,"&lt;&gt;0")=0,"",INT(SUM($D$54:$D$68)/COUNTIF($D$54:$D$68,"&lt;&gt;0")+0.4))</f>
        <v/>
      </c>
      <c r="AE203" s="191" t="str">
        <f>IF(COUNTIF($D$54:$D$68,"&lt;&gt;0")=0,"",INT(SUM($D$54:$D$68)/COUNTIF($D$54:$D$68,"&lt;&gt;0")+0.4))</f>
        <v/>
      </c>
      <c r="AH203" s="14" t="str">
        <f t="shared" si="12"/>
        <v/>
      </c>
      <c r="AJ203" s="14" t="str">
        <f t="shared" si="14"/>
        <v/>
      </c>
    </row>
    <row r="204" spans="2:40" ht="25.15" hidden="1" customHeight="1" x14ac:dyDescent="0.2">
      <c r="B204" s="144"/>
      <c r="C204" s="145"/>
      <c r="D204" s="145"/>
      <c r="E204" s="145"/>
      <c r="F204" s="145"/>
      <c r="G204" s="145"/>
      <c r="H204" s="145"/>
      <c r="I204" s="145"/>
      <c r="J204" s="145"/>
      <c r="K204" s="205"/>
      <c r="L204" s="220"/>
      <c r="M204" s="216"/>
      <c r="N204" s="216"/>
      <c r="O204" s="216"/>
      <c r="P204" s="221"/>
      <c r="Q204" s="224" t="str">
        <f t="shared" si="13"/>
        <v/>
      </c>
      <c r="R204" s="231" t="str">
        <f t="shared" si="8"/>
        <v/>
      </c>
      <c r="S204" s="186" t="str">
        <f t="shared" si="9"/>
        <v/>
      </c>
      <c r="T204" s="187" t="str">
        <f t="shared" si="10"/>
        <v/>
      </c>
      <c r="U204" s="188" t="str">
        <f t="shared" si="11"/>
        <v/>
      </c>
      <c r="X204" s="146"/>
      <c r="Y204" s="147"/>
      <c r="Z204" s="146"/>
      <c r="AE204" s="192"/>
      <c r="AH204" s="14" t="str">
        <f t="shared" si="12"/>
        <v/>
      </c>
      <c r="AJ204" s="14" t="str">
        <f t="shared" si="14"/>
        <v/>
      </c>
    </row>
    <row r="205" spans="2:40" ht="25.15" hidden="1" customHeight="1" x14ac:dyDescent="0.2">
      <c r="B205" s="148"/>
      <c r="C205" s="97"/>
      <c r="D205" s="97"/>
      <c r="E205" s="96"/>
      <c r="F205" s="96"/>
      <c r="G205" s="96"/>
      <c r="H205" s="96"/>
      <c r="I205" s="96"/>
      <c r="J205" s="96"/>
      <c r="K205" s="206"/>
      <c r="L205" s="222"/>
      <c r="M205" s="218"/>
      <c r="N205" s="218"/>
      <c r="O205" s="218"/>
      <c r="P205" s="223"/>
      <c r="Q205" s="225" t="e">
        <f t="shared" si="13"/>
        <v>#VALUE!</v>
      </c>
      <c r="R205" s="231" t="str">
        <f t="shared" si="8"/>
        <v/>
      </c>
      <c r="S205" s="186" t="str">
        <f t="shared" si="9"/>
        <v/>
      </c>
      <c r="T205" s="187" t="str">
        <f t="shared" si="10"/>
        <v/>
      </c>
      <c r="U205" s="188" t="str">
        <f t="shared" si="11"/>
        <v/>
      </c>
      <c r="X205" s="100" t="s">
        <v>117</v>
      </c>
      <c r="Y205" s="101" t="s">
        <v>118</v>
      </c>
      <c r="Z205" s="100" t="s">
        <v>119</v>
      </c>
      <c r="AE205" s="193" t="s">
        <v>119</v>
      </c>
      <c r="AH205" s="14" t="e">
        <f t="shared" si="12"/>
        <v>#VALUE!</v>
      </c>
      <c r="AJ205" s="14" t="e">
        <f t="shared" si="14"/>
        <v>#VALUE!</v>
      </c>
    </row>
    <row r="206" spans="2:40" ht="25.15" customHeight="1" x14ac:dyDescent="0.2">
      <c r="B206" s="674" t="s">
        <v>157</v>
      </c>
      <c r="C206" s="184" t="s">
        <v>123</v>
      </c>
      <c r="D206" s="185"/>
      <c r="E206" s="185"/>
      <c r="F206" s="185"/>
      <c r="G206" s="185"/>
      <c r="H206" s="185"/>
      <c r="I206" s="185"/>
      <c r="J206" s="185"/>
      <c r="K206" s="185"/>
      <c r="L206" s="735">
        <f>'Eléments travaillés'!S7</f>
        <v>0</v>
      </c>
      <c r="M206" s="685"/>
      <c r="N206" s="685"/>
      <c r="O206" s="685"/>
      <c r="P206" s="736"/>
      <c r="Q206" s="224" t="str">
        <f t="shared" si="13"/>
        <v/>
      </c>
      <c r="R206" s="231" t="str">
        <f t="shared" si="8"/>
        <v/>
      </c>
      <c r="S206" s="186" t="str">
        <f t="shared" si="9"/>
        <v/>
      </c>
      <c r="T206" s="187" t="str">
        <f t="shared" si="10"/>
        <v/>
      </c>
      <c r="U206" s="188" t="str">
        <f t="shared" si="11"/>
        <v/>
      </c>
      <c r="X206" s="98" t="str">
        <f>IF(COUNTIF($B$77:$B$86,"&lt;&gt;0")=0,"",INT(SUM($B$77:$B$86)/COUNTIF($B$77:$B$86,"&lt;&gt;0")+0.4))</f>
        <v/>
      </c>
      <c r="Y206" s="99" t="str">
        <f>IF(COUNTIF($C$77:$C$86,"&lt;&gt;0")=0,"",INT(SUM($C$77:$C$86)/COUNTIF($C$77:$C$86,"&lt;&gt;0")+0.4))</f>
        <v/>
      </c>
      <c r="Z206" s="98" t="str">
        <f>IF(COUNTIF($D$77:$D$86,"&lt;&gt;0")=0,"",INT(SUM($D$77:$D$86)/COUNTIF($D$77:$D$86,"&lt;&gt;0")+0.4))</f>
        <v/>
      </c>
      <c r="AE206" s="191" t="str">
        <f>IF(COUNTIF($D$77:$D$86,"&lt;&gt;0")=0,"",INT(SUM($D$77:$D$86)/COUNTIF($D$77:$D$86,"&lt;&gt;0")+0.4))</f>
        <v/>
      </c>
      <c r="AH206" s="14" t="str">
        <f t="shared" si="12"/>
        <v/>
      </c>
      <c r="AJ206" s="14" t="str">
        <f t="shared" si="14"/>
        <v/>
      </c>
    </row>
    <row r="207" spans="2:40" ht="25.15" customHeight="1" x14ac:dyDescent="0.2">
      <c r="B207" s="675"/>
      <c r="C207" s="189" t="s">
        <v>124</v>
      </c>
      <c r="D207" s="190"/>
      <c r="E207" s="190"/>
      <c r="F207" s="190"/>
      <c r="G207" s="190"/>
      <c r="H207" s="190"/>
      <c r="I207" s="190"/>
      <c r="J207" s="190"/>
      <c r="K207" s="190"/>
      <c r="L207" s="731">
        <f>'Eléments travaillés'!S8</f>
        <v>0</v>
      </c>
      <c r="M207" s="671"/>
      <c r="N207" s="671"/>
      <c r="O207" s="671"/>
      <c r="P207" s="732"/>
      <c r="Q207" s="225" t="str">
        <f t="shared" si="13"/>
        <v/>
      </c>
      <c r="R207" s="231" t="str">
        <f t="shared" si="8"/>
        <v/>
      </c>
      <c r="S207" s="186" t="str">
        <f t="shared" si="9"/>
        <v/>
      </c>
      <c r="T207" s="187" t="str">
        <f t="shared" si="10"/>
        <v/>
      </c>
      <c r="U207" s="188" t="str">
        <f t="shared" si="11"/>
        <v/>
      </c>
      <c r="X207" s="98" t="str">
        <f>IF(COUNTIF($B$95:$B$102,"&lt;&gt;0")=0,"",INT(SUM($B$95:$B$102)/COUNTIF($B$95:$B$102,"&lt;&gt;0")+0.4))</f>
        <v/>
      </c>
      <c r="Y207" s="99" t="str">
        <f>IF(COUNTIF($C$95:$C$102,"&lt;&gt;0")=0,"",INT(SUM($C$95:$C$102)/COUNTIF($C$95:$C$102,"&lt;&gt;0")+0.4))</f>
        <v/>
      </c>
      <c r="Z207" s="98" t="str">
        <f>IF(COUNTIF($D$95:$D$102,"&lt;&gt;0")=0,"",INT(SUM($D$95:$D$102)/COUNTIF($D$95:$D$102,"&lt;&gt;0")+0.4))</f>
        <v/>
      </c>
      <c r="AE207" s="191" t="str">
        <f>IF(COUNTIF($D$95:$D$102,"&lt;&gt;0")=0,"",INT(SUM($D$95:$D$102)/COUNTIF($D$95:$D$102,"&lt;&gt;0")+0.4))</f>
        <v/>
      </c>
      <c r="AH207" s="14" t="str">
        <f t="shared" si="12"/>
        <v/>
      </c>
      <c r="AJ207" s="14" t="str">
        <f t="shared" si="14"/>
        <v/>
      </c>
    </row>
    <row r="208" spans="2:40" ht="25.15" customHeight="1" x14ac:dyDescent="0.2">
      <c r="B208" s="676"/>
      <c r="C208" s="184" t="s">
        <v>131</v>
      </c>
      <c r="D208" s="185"/>
      <c r="E208" s="185"/>
      <c r="F208" s="185"/>
      <c r="G208" s="185"/>
      <c r="H208" s="185"/>
      <c r="I208" s="185"/>
      <c r="J208" s="185"/>
      <c r="K208" s="185"/>
      <c r="L208" s="735">
        <f>'Eléments travaillés'!S9</f>
        <v>0</v>
      </c>
      <c r="M208" s="685"/>
      <c r="N208" s="685"/>
      <c r="O208" s="685"/>
      <c r="P208" s="736"/>
      <c r="Q208" s="224" t="str">
        <f t="shared" si="13"/>
        <v/>
      </c>
      <c r="R208" s="231" t="str">
        <f t="shared" si="8"/>
        <v/>
      </c>
      <c r="S208" s="186" t="str">
        <f t="shared" si="9"/>
        <v/>
      </c>
      <c r="T208" s="187" t="str">
        <f t="shared" si="10"/>
        <v/>
      </c>
      <c r="U208" s="188" t="str">
        <f t="shared" si="11"/>
        <v/>
      </c>
      <c r="X208" s="98" t="str">
        <f>IF(COUNTIF($B$89:$B$92,"&lt;&gt;0")=0,"",INT(SUM($B$89:$B$92)/COUNTIF($B$89:$B$92,"&lt;&gt;0")+0.4))</f>
        <v/>
      </c>
      <c r="Y208" s="99" t="str">
        <f>IF(COUNTIF($C$89:$C$92,"&lt;&gt;0")=0,"",INT(SUM($C$89:$C$92)/COUNTIF($C$89:$C$92,"&lt;&gt;0")+0.4))</f>
        <v/>
      </c>
      <c r="Z208" s="98" t="str">
        <f>IF(COUNTIF($D$89:$D$92,"&lt;&gt;0")=0,"",INT(SUM($D$89:$D$92)/COUNTIF($D$89:$D$92,"&lt;&gt;0")+0.4))</f>
        <v/>
      </c>
      <c r="AE208" s="191" t="str">
        <f>IF(COUNTIF($D$89:$D$92,"&lt;&gt;0")=0,"",INT(SUM($D$89:$D$92)/COUNTIF($D$89:$D$92,"&lt;&gt;0")+0.4))</f>
        <v/>
      </c>
      <c r="AH208" s="14" t="str">
        <f t="shared" si="12"/>
        <v/>
      </c>
      <c r="AJ208" s="14" t="str">
        <f t="shared" si="14"/>
        <v/>
      </c>
    </row>
    <row r="209" spans="2:36" ht="25.15" hidden="1" customHeight="1" x14ac:dyDescent="0.2">
      <c r="B209" s="97"/>
      <c r="C209" s="97"/>
      <c r="D209" s="145"/>
      <c r="E209" s="145"/>
      <c r="F209" s="145"/>
      <c r="G209" s="145"/>
      <c r="H209" s="145"/>
      <c r="I209" s="145"/>
      <c r="J209" s="145"/>
      <c r="K209" s="205"/>
      <c r="L209" s="220"/>
      <c r="M209" s="216"/>
      <c r="N209" s="216"/>
      <c r="O209" s="216"/>
      <c r="P209" s="221"/>
      <c r="Q209" s="225" t="str">
        <f t="shared" si="13"/>
        <v/>
      </c>
      <c r="R209" s="231" t="str">
        <f t="shared" si="8"/>
        <v/>
      </c>
      <c r="S209" s="186" t="str">
        <f t="shared" si="9"/>
        <v/>
      </c>
      <c r="T209" s="187" t="str">
        <f t="shared" si="10"/>
        <v/>
      </c>
      <c r="U209" s="188" t="str">
        <f t="shared" si="11"/>
        <v/>
      </c>
      <c r="X209" s="146"/>
      <c r="Y209" s="147"/>
      <c r="Z209" s="146"/>
      <c r="AE209" s="192"/>
      <c r="AH209" s="14" t="str">
        <f t="shared" si="12"/>
        <v/>
      </c>
      <c r="AJ209" s="14" t="str">
        <f t="shared" si="14"/>
        <v/>
      </c>
    </row>
    <row r="210" spans="2:36" ht="25.15" hidden="1" customHeight="1" x14ac:dyDescent="0.2">
      <c r="B210" s="97"/>
      <c r="C210" s="97"/>
      <c r="D210" s="97"/>
      <c r="E210" s="96"/>
      <c r="F210" s="96"/>
      <c r="G210" s="96"/>
      <c r="H210" s="96"/>
      <c r="I210" s="96"/>
      <c r="J210" s="96"/>
      <c r="K210" s="206"/>
      <c r="L210" s="367">
        <f>'Eléments travaillés'!S13</f>
        <v>0</v>
      </c>
      <c r="M210" s="366"/>
      <c r="N210" s="366"/>
      <c r="O210" s="366"/>
      <c r="P210" s="368"/>
      <c r="Q210" s="224" t="e">
        <f t="shared" si="13"/>
        <v>#VALUE!</v>
      </c>
      <c r="R210" s="231" t="str">
        <f t="shared" si="8"/>
        <v/>
      </c>
      <c r="S210" s="186" t="str">
        <f t="shared" si="9"/>
        <v/>
      </c>
      <c r="T210" s="187" t="str">
        <f t="shared" si="10"/>
        <v/>
      </c>
      <c r="U210" s="188" t="str">
        <f t="shared" si="11"/>
        <v/>
      </c>
      <c r="X210" s="100" t="s">
        <v>117</v>
      </c>
      <c r="Y210" s="101" t="s">
        <v>118</v>
      </c>
      <c r="Z210" s="100" t="s">
        <v>119</v>
      </c>
      <c r="AE210" s="193" t="s">
        <v>119</v>
      </c>
      <c r="AH210" s="14" t="e">
        <f t="shared" si="12"/>
        <v>#VALUE!</v>
      </c>
      <c r="AJ210" s="14" t="e">
        <f t="shared" si="14"/>
        <v>#VALUE!</v>
      </c>
    </row>
    <row r="211" spans="2:36" ht="25.15" customHeight="1" x14ac:dyDescent="0.2">
      <c r="B211" s="189" t="s">
        <v>158</v>
      </c>
      <c r="C211" s="190"/>
      <c r="D211" s="190"/>
      <c r="E211" s="190"/>
      <c r="F211" s="190"/>
      <c r="G211" s="190"/>
      <c r="H211" s="190"/>
      <c r="I211" s="190"/>
      <c r="J211" s="190"/>
      <c r="K211" s="190"/>
      <c r="L211" s="731">
        <f>'Eléments travaillés'!S10</f>
        <v>0</v>
      </c>
      <c r="M211" s="671"/>
      <c r="N211" s="671"/>
      <c r="O211" s="671"/>
      <c r="P211" s="732"/>
      <c r="Q211" s="225" t="str">
        <f t="shared" si="13"/>
        <v/>
      </c>
      <c r="R211" s="231" t="str">
        <f t="shared" si="8"/>
        <v/>
      </c>
      <c r="S211" s="186" t="str">
        <f t="shared" si="9"/>
        <v/>
      </c>
      <c r="T211" s="187" t="str">
        <f t="shared" si="10"/>
        <v/>
      </c>
      <c r="U211" s="188" t="str">
        <f t="shared" si="11"/>
        <v/>
      </c>
      <c r="X211" s="98" t="str">
        <f>IF(COUNTIF($B$154:$B$157,"&lt;&gt;0")=0,"",INT(SUM($B$154:$B$157)/COUNTIF($B$154:$B$157,"&lt;&gt;0")+0.4))</f>
        <v/>
      </c>
      <c r="Y211" s="99" t="str">
        <f>IF(COUNTIF($C$154:$C$157,"&lt;&gt;0")=0,"",INT(SUM($C$154:$C$157)/COUNTIF($C$154:$C$157,"&lt;&gt;0")+0.4))</f>
        <v/>
      </c>
      <c r="Z211" s="98" t="str">
        <f>IF(COUNTIF($D$154:$D$157,"&lt;&gt;0")=0,"",INT(SUM($D$154:$D$157)/COUNTIF($D$154:$D$157,"&lt;&gt;0")+0.4))</f>
        <v/>
      </c>
      <c r="AE211" s="191" t="str">
        <f>IF(COUNTIF($D$154:$D$157,"&lt;&gt;0")=0,"",INT(SUM($D$154:$D$157)/COUNTIF($D$154:$D$157,"&lt;&gt;0")+0.4))</f>
        <v/>
      </c>
      <c r="AH211" s="14" t="str">
        <f t="shared" si="12"/>
        <v/>
      </c>
      <c r="AJ211" s="14" t="str">
        <f t="shared" si="14"/>
        <v/>
      </c>
    </row>
    <row r="212" spans="2:36" ht="25.15" hidden="1" customHeight="1" x14ac:dyDescent="0.2">
      <c r="B212" s="97"/>
      <c r="C212" s="97"/>
      <c r="D212" s="145"/>
      <c r="E212" s="145"/>
      <c r="F212" s="145"/>
      <c r="G212" s="145"/>
      <c r="H212" s="145"/>
      <c r="I212" s="145"/>
      <c r="J212" s="145"/>
      <c r="K212" s="205"/>
      <c r="L212" s="220"/>
      <c r="M212" s="216"/>
      <c r="N212" s="216"/>
      <c r="O212" s="216"/>
      <c r="P212" s="221"/>
      <c r="Q212" s="224" t="str">
        <f t="shared" si="13"/>
        <v/>
      </c>
      <c r="R212" s="231" t="str">
        <f t="shared" si="8"/>
        <v/>
      </c>
      <c r="S212" s="186" t="str">
        <f t="shared" si="9"/>
        <v/>
      </c>
      <c r="T212" s="187" t="str">
        <f t="shared" si="10"/>
        <v/>
      </c>
      <c r="U212" s="188" t="str">
        <f t="shared" si="11"/>
        <v/>
      </c>
      <c r="X212" s="146"/>
      <c r="Y212" s="147"/>
      <c r="Z212" s="146"/>
      <c r="AE212" s="192"/>
      <c r="AH212" s="14" t="str">
        <f t="shared" si="12"/>
        <v/>
      </c>
      <c r="AJ212" s="14" t="str">
        <f t="shared" si="14"/>
        <v/>
      </c>
    </row>
    <row r="213" spans="2:36" ht="25.15" hidden="1" customHeight="1" x14ac:dyDescent="0.2">
      <c r="B213" s="97"/>
      <c r="C213" s="97"/>
      <c r="D213" s="97"/>
      <c r="E213" s="96"/>
      <c r="F213" s="96"/>
      <c r="G213" s="96"/>
      <c r="H213" s="96"/>
      <c r="I213" s="96"/>
      <c r="J213" s="96"/>
      <c r="K213" s="206"/>
      <c r="L213" s="222"/>
      <c r="M213" s="218"/>
      <c r="N213" s="218"/>
      <c r="O213" s="218"/>
      <c r="P213" s="223"/>
      <c r="Q213" s="225" t="e">
        <f t="shared" si="13"/>
        <v>#VALUE!</v>
      </c>
      <c r="R213" s="231" t="str">
        <f t="shared" si="8"/>
        <v/>
      </c>
      <c r="S213" s="186" t="str">
        <f t="shared" si="9"/>
        <v/>
      </c>
      <c r="T213" s="187" t="str">
        <f t="shared" si="10"/>
        <v/>
      </c>
      <c r="U213" s="188" t="str">
        <f t="shared" si="11"/>
        <v/>
      </c>
      <c r="X213" s="100" t="s">
        <v>117</v>
      </c>
      <c r="Y213" s="101" t="s">
        <v>118</v>
      </c>
      <c r="Z213" s="100" t="s">
        <v>119</v>
      </c>
      <c r="AE213" s="193" t="s">
        <v>119</v>
      </c>
      <c r="AH213" s="14" t="e">
        <f t="shared" si="12"/>
        <v>#VALUE!</v>
      </c>
      <c r="AJ213" s="14" t="e">
        <f t="shared" si="14"/>
        <v>#VALUE!</v>
      </c>
    </row>
    <row r="214" spans="2:36" ht="25.15" customHeight="1" x14ac:dyDescent="0.2">
      <c r="B214" s="720" t="s">
        <v>166</v>
      </c>
      <c r="C214" s="184" t="s">
        <v>165</v>
      </c>
      <c r="D214" s="185"/>
      <c r="E214" s="185"/>
      <c r="F214" s="185"/>
      <c r="G214" s="185"/>
      <c r="H214" s="185"/>
      <c r="I214" s="185"/>
      <c r="J214" s="185"/>
      <c r="K214" s="185"/>
      <c r="L214" s="735">
        <f>'Eléments travaillés'!S18</f>
        <v>0</v>
      </c>
      <c r="M214" s="685"/>
      <c r="N214" s="685"/>
      <c r="O214" s="685"/>
      <c r="P214" s="736"/>
      <c r="Q214" s="224" t="str">
        <f>AJ214</f>
        <v/>
      </c>
      <c r="R214" s="231" t="str">
        <f>IF(Y214=4,"l","")</f>
        <v/>
      </c>
      <c r="S214" s="186" t="str">
        <f>IF(Y214=3,"l","")</f>
        <v/>
      </c>
      <c r="T214" s="187" t="str">
        <f>IF(Y214=2,"l","")</f>
        <v/>
      </c>
      <c r="U214" s="188" t="str">
        <f>IF(Y214=1,"l","")</f>
        <v/>
      </c>
      <c r="W214" s="374" t="s">
        <v>0</v>
      </c>
      <c r="X214" s="98" t="str">
        <f>IF(COUNTIF($B$111:$B$113,"&lt;&gt;0")=0,"",INT(SUM($B$111:$B$113)/COUNTIF($B$111:$B$113,"&lt;&gt;0")+0.4))</f>
        <v/>
      </c>
      <c r="Y214" s="99" t="str">
        <f>IF(COUNTIF($C$111:$C$113,"&lt;&gt;0")=0,"",INT(SUM($C$111:$C$113)/COUNTIF($C$111:$C$113,"&lt;&gt;0")+0.4))</f>
        <v/>
      </c>
      <c r="Z214" s="98" t="str">
        <f>IF(COUNTIF($D$111:$D$113,"&lt;&gt;0")=0,"",INT(SUM($D$111:$D$113)/COUNTIF($D$111:$D$113,"&lt;&gt;0")+0.4))</f>
        <v/>
      </c>
      <c r="AE214" s="191" t="str">
        <f>IF(COUNTIF($D$111:$D$113,"&lt;&gt;0")=0,"",INT(SUM($D$111:$D$113)/COUNTIF($D$111:$D$113,"&lt;&gt;0")+0.4))</f>
        <v/>
      </c>
      <c r="AH214" s="14" t="str">
        <f>IF(Y214="","",Y214-X214+4)</f>
        <v/>
      </c>
      <c r="AJ214" s="14" t="str">
        <f>IF(AH214="","",INDEX($AH$199:$AN$199,AH214))</f>
        <v/>
      </c>
    </row>
    <row r="215" spans="2:36" ht="25.15" customHeight="1" x14ac:dyDescent="0.2">
      <c r="B215" s="721"/>
      <c r="C215" s="407" t="s">
        <v>146</v>
      </c>
      <c r="D215" s="408"/>
      <c r="E215" s="408"/>
      <c r="F215" s="408"/>
      <c r="G215" s="408"/>
      <c r="H215" s="408"/>
      <c r="I215" s="408"/>
      <c r="J215" s="408"/>
      <c r="K215" s="408"/>
      <c r="L215" s="733">
        <f>'Eléments travaillés'!S19</f>
        <v>0</v>
      </c>
      <c r="M215" s="680"/>
      <c r="N215" s="680"/>
      <c r="O215" s="680"/>
      <c r="P215" s="734"/>
      <c r="Q215" s="225" t="str">
        <f t="shared" si="13"/>
        <v/>
      </c>
      <c r="R215" s="231" t="str">
        <f t="shared" ref="R215" si="15">IF(Y215=4,"l","")</f>
        <v/>
      </c>
      <c r="S215" s="186" t="str">
        <f t="shared" ref="S215" si="16">IF(Y215=3,"l","")</f>
        <v/>
      </c>
      <c r="T215" s="187" t="str">
        <f t="shared" ref="T215" si="17">IF(Y215=2,"l","")</f>
        <v/>
      </c>
      <c r="U215" s="188" t="str">
        <f t="shared" ref="U215" si="18">IF(Y215=1,"l","")</f>
        <v/>
      </c>
      <c r="W215" s="374"/>
      <c r="X215" s="98" t="str">
        <f>IF(COUNTIF($B$114:$B$115,"&lt;&gt;0")=0,"",INT(SUM($B$114:$B$115)/COUNTIF($B$114:$B$115,"&lt;&gt;0")+0.4))</f>
        <v/>
      </c>
      <c r="Y215" s="99" t="str">
        <f>IF(COUNTIF($C$114:$C$115,"&lt;&gt;0")=0,"",INT(SUM($C$114:$C$115)/COUNTIF($C$114:$C$115,"&lt;&gt;0")+0.4))</f>
        <v/>
      </c>
      <c r="Z215" s="98" t="str">
        <f>IF(COUNTIF($D$111:$D$113,"&lt;&gt;0")=0,"",INT(SUM($D$111:$D$113)/COUNTIF($D$111:$D$113,"&lt;&gt;0")+0.4))</f>
        <v/>
      </c>
      <c r="AE215" s="191" t="str">
        <f>IF(COUNTIF($D$114:$D$115,"&lt;&gt;0")=0,"",INT(SUM($D$114:$D$115)/COUNTIF($D$114:$D$115,"&lt;&gt;0")+0.4))</f>
        <v/>
      </c>
      <c r="AH215" s="14" t="str">
        <f>IF(Y215="","",Y215-X215+4)</f>
        <v/>
      </c>
      <c r="AJ215" s="14" t="str">
        <f>IF(AH215="","",INDEX($AH$199:$AN$199,AH215))</f>
        <v/>
      </c>
    </row>
    <row r="216" spans="2:36" ht="25.15" customHeight="1" x14ac:dyDescent="0.2">
      <c r="B216" s="722"/>
      <c r="C216" s="717" t="s">
        <v>228</v>
      </c>
      <c r="D216" s="718"/>
      <c r="E216" s="718"/>
      <c r="F216" s="718"/>
      <c r="G216" s="718"/>
      <c r="H216" s="718"/>
      <c r="I216" s="718"/>
      <c r="J216" s="718"/>
      <c r="K216" s="738"/>
      <c r="L216" s="735">
        <f>'Eléments travaillés'!S20</f>
        <v>0</v>
      </c>
      <c r="M216" s="685"/>
      <c r="N216" s="685"/>
      <c r="O216" s="685"/>
      <c r="P216" s="736"/>
      <c r="Q216" s="224" t="str">
        <f>AJ216</f>
        <v/>
      </c>
      <c r="R216" s="231" t="str">
        <f t="shared" ref="R216" si="19">IF(Y216=4,"l","")</f>
        <v/>
      </c>
      <c r="S216" s="186" t="str">
        <f t="shared" ref="S216" si="20">IF(Y216=3,"l","")</f>
        <v/>
      </c>
      <c r="T216" s="187" t="str">
        <f t="shared" ref="T216" si="21">IF(Y216=2,"l","")</f>
        <v/>
      </c>
      <c r="U216" s="188" t="str">
        <f t="shared" ref="U216" si="22">IF(Y216=1,"l","")</f>
        <v/>
      </c>
      <c r="X216" s="98">
        <f>B116</f>
        <v>0</v>
      </c>
      <c r="Y216" s="99" t="str">
        <f>IF(COUNTIF($C$116,"&lt;&gt;0")=0,"",INT(SUM($C$116)/COUNTIF($C$116,"&lt;&gt;0")+0.4))</f>
        <v/>
      </c>
      <c r="Z216" s="98">
        <f>D116</f>
        <v>0</v>
      </c>
      <c r="AE216" s="191" t="str">
        <f>IF(COUNTIF($D$116,"&lt;&gt;0")=0,"",INT(SUM($D$116)/COUNTIF($D$116,"&lt;&gt;0")+0.4))</f>
        <v/>
      </c>
      <c r="AH216" s="14" t="str">
        <f>IF(Y216="","",Y216-X216+4)</f>
        <v/>
      </c>
      <c r="AJ216" s="14" t="str">
        <f>IF(AH216="","",INDEX($AH$199:$AN$199,AH216))</f>
        <v/>
      </c>
    </row>
    <row r="217" spans="2:36" ht="25.15" customHeight="1" x14ac:dyDescent="0.2">
      <c r="B217" s="407" t="s">
        <v>159</v>
      </c>
      <c r="C217" s="408"/>
      <c r="D217" s="408"/>
      <c r="E217" s="408"/>
      <c r="F217" s="408"/>
      <c r="G217" s="408"/>
      <c r="H217" s="408"/>
      <c r="I217" s="408"/>
      <c r="J217" s="408"/>
      <c r="K217" s="408"/>
      <c r="L217" s="733">
        <f>'Eléments travaillés'!S11</f>
        <v>0</v>
      </c>
      <c r="M217" s="680"/>
      <c r="N217" s="680"/>
      <c r="O217" s="680"/>
      <c r="P217" s="734"/>
      <c r="Q217" s="410" t="str">
        <f t="shared" si="13"/>
        <v/>
      </c>
      <c r="R217" s="231" t="str">
        <f t="shared" si="8"/>
        <v/>
      </c>
      <c r="S217" s="186" t="str">
        <f t="shared" si="9"/>
        <v/>
      </c>
      <c r="T217" s="187" t="str">
        <f t="shared" si="10"/>
        <v/>
      </c>
      <c r="U217" s="188" t="str">
        <f t="shared" si="11"/>
        <v/>
      </c>
      <c r="X217" s="98" t="str">
        <f>IF(COUNTIF($B$105:$B$108,"&lt;&gt;0")=0,"",INT(SUM($B$105:$B$108)/COUNTIF($B$105:$B$108,"&lt;&gt;0")+0.4))</f>
        <v/>
      </c>
      <c r="Y217" s="99" t="str">
        <f>IF(COUNTIF($C$105:$C$108,"&lt;&gt;0")=0,"",INT(SUM($C$105:$C$108)/COUNTIF($C$105:$C$108,"&lt;&gt;0")+0.4))</f>
        <v/>
      </c>
      <c r="Z217" s="98" t="str">
        <f>IF(COUNTIF($D$105:$D$108,"&lt;&gt;0")=0,"",INT(SUM($D$105:$D$108)/COUNTIF($D$105:$D$108,"&lt;&gt;0")+0.4))</f>
        <v/>
      </c>
      <c r="AE217" s="191" t="str">
        <f>IF(COUNTIF($D$105:$D$108,"&lt;&gt;0")=0,"",INT(SUM($D$105:$D$108)/COUNTIF($D$105:$D$108,"&lt;&gt;0")+0.4))</f>
        <v/>
      </c>
      <c r="AH217" s="14" t="str">
        <f t="shared" si="12"/>
        <v/>
      </c>
      <c r="AJ217" s="14" t="str">
        <f t="shared" si="14"/>
        <v/>
      </c>
    </row>
    <row r="218" spans="2:36" ht="25.15" hidden="1" customHeight="1" x14ac:dyDescent="0.2">
      <c r="B218" s="97"/>
      <c r="C218" s="97"/>
      <c r="D218" s="145"/>
      <c r="E218" s="145"/>
      <c r="F218" s="145"/>
      <c r="G218" s="145"/>
      <c r="H218" s="145"/>
      <c r="I218" s="145"/>
      <c r="J218" s="145"/>
      <c r="K218" s="205"/>
      <c r="L218" s="220"/>
      <c r="M218" s="216"/>
      <c r="N218" s="216"/>
      <c r="O218" s="216"/>
      <c r="P218" s="221"/>
      <c r="Q218" s="225" t="str">
        <f t="shared" si="13"/>
        <v/>
      </c>
      <c r="R218" s="231" t="str">
        <f t="shared" si="8"/>
        <v/>
      </c>
      <c r="S218" s="186" t="str">
        <f t="shared" si="9"/>
        <v/>
      </c>
      <c r="T218" s="187" t="str">
        <f t="shared" si="10"/>
        <v/>
      </c>
      <c r="U218" s="188" t="str">
        <f t="shared" si="11"/>
        <v/>
      </c>
      <c r="X218" s="146"/>
      <c r="Y218" s="147"/>
      <c r="Z218" s="146"/>
      <c r="AE218" s="192"/>
      <c r="AH218" s="14" t="str">
        <f t="shared" si="12"/>
        <v/>
      </c>
      <c r="AJ218" s="14" t="str">
        <f t="shared" si="14"/>
        <v/>
      </c>
    </row>
    <row r="219" spans="2:36" ht="25.15" hidden="1" customHeight="1" x14ac:dyDescent="0.2">
      <c r="B219" s="97"/>
      <c r="C219" s="97"/>
      <c r="D219" s="97"/>
      <c r="E219" s="96" t="s">
        <v>152</v>
      </c>
      <c r="F219" s="96"/>
      <c r="G219" s="96"/>
      <c r="H219" s="96"/>
      <c r="I219" s="96"/>
      <c r="J219" s="96"/>
      <c r="K219" s="206"/>
      <c r="L219" s="367">
        <f>'Eléments travaillés'!S20</f>
        <v>0</v>
      </c>
      <c r="M219" s="366"/>
      <c r="N219" s="366"/>
      <c r="O219" s="366"/>
      <c r="P219" s="368"/>
      <c r="Q219" s="224" t="e">
        <f t="shared" si="13"/>
        <v>#VALUE!</v>
      </c>
      <c r="R219" s="231" t="str">
        <f t="shared" si="8"/>
        <v/>
      </c>
      <c r="S219" s="186" t="str">
        <f t="shared" si="9"/>
        <v/>
      </c>
      <c r="T219" s="187" t="str">
        <f t="shared" si="10"/>
        <v/>
      </c>
      <c r="U219" s="188" t="str">
        <f t="shared" si="11"/>
        <v/>
      </c>
      <c r="X219" s="100" t="s">
        <v>117</v>
      </c>
      <c r="Y219" s="101" t="s">
        <v>118</v>
      </c>
      <c r="Z219" s="100" t="s">
        <v>119</v>
      </c>
      <c r="AE219" s="193" t="s">
        <v>119</v>
      </c>
      <c r="AH219" s="14" t="e">
        <f t="shared" si="12"/>
        <v>#VALUE!</v>
      </c>
      <c r="AJ219" s="14" t="e">
        <f t="shared" si="14"/>
        <v>#VALUE!</v>
      </c>
    </row>
    <row r="220" spans="2:36" ht="25.15" customHeight="1" x14ac:dyDescent="0.2">
      <c r="B220" s="720" t="s">
        <v>163</v>
      </c>
      <c r="C220" s="184" t="s">
        <v>81</v>
      </c>
      <c r="D220" s="185"/>
      <c r="E220" s="185"/>
      <c r="F220" s="185"/>
      <c r="G220" s="185"/>
      <c r="H220" s="185"/>
      <c r="I220" s="185"/>
      <c r="J220" s="185"/>
      <c r="K220" s="185"/>
      <c r="L220" s="735">
        <f>'Eléments travaillés'!S15</f>
        <v>0</v>
      </c>
      <c r="M220" s="685"/>
      <c r="N220" s="685"/>
      <c r="O220" s="685"/>
      <c r="P220" s="736"/>
      <c r="Q220" s="224" t="str">
        <f>AJ220</f>
        <v/>
      </c>
      <c r="R220" s="231" t="str">
        <f>IF(Y220=4,"l","")</f>
        <v/>
      </c>
      <c r="S220" s="186" t="str">
        <f>IF(Y220=3,"l","")</f>
        <v/>
      </c>
      <c r="T220" s="187" t="str">
        <f>IF(Y220=2,"l","")</f>
        <v/>
      </c>
      <c r="U220" s="188" t="str">
        <f>IF(Y220=1,"l","")</f>
        <v/>
      </c>
      <c r="X220" s="98" t="str">
        <f>IF(COUNTIF($B$121:$B$126,"&lt;&gt;0")=0,"",INT(SUM($B$121:$B$126)/COUNTIF($B$121:$B$126,"&lt;&gt;0")+0.4))</f>
        <v/>
      </c>
      <c r="Y220" s="99" t="str">
        <f>IF(COUNTIF($C$121:$C$126,"&lt;&gt;0")=0,"",INT(SUM($C$121:$C$126)/COUNTIF($C$121:$C$126,"&lt;&gt;0")+0.4))</f>
        <v/>
      </c>
      <c r="Z220" s="98" t="str">
        <f>IF(COUNTIF($D$121:$D$126,"&lt;&gt;0")=0,"",INT(SUM($D$121:$D$126)/COUNTIF($D$121:$D$126,"&lt;&gt;0")+0.4))</f>
        <v/>
      </c>
      <c r="AE220" s="191" t="str">
        <f>IF(COUNTIF($D$121:$D$126,"&lt;&gt;0")=0,"",INT(SUM($D$121:$D$126)/COUNTIF($D$121:$D$126,"&lt;&gt;0")+0.4))</f>
        <v/>
      </c>
      <c r="AH220" s="14" t="str">
        <f>IF(Y220="","",Y220-X220+4)</f>
        <v/>
      </c>
      <c r="AJ220" s="14" t="str">
        <f>IF(AH220="","",INDEX($AH$199:$AN$199,AH220))</f>
        <v/>
      </c>
    </row>
    <row r="221" spans="2:36" ht="25.15" customHeight="1" x14ac:dyDescent="0.2">
      <c r="B221" s="722"/>
      <c r="C221" s="189" t="s">
        <v>143</v>
      </c>
      <c r="D221" s="190"/>
      <c r="E221" s="190"/>
      <c r="F221" s="190"/>
      <c r="G221" s="190"/>
      <c r="H221" s="190"/>
      <c r="I221" s="190"/>
      <c r="J221" s="190"/>
      <c r="K221" s="190"/>
      <c r="L221" s="731">
        <f>'Eléments travaillés'!S16</f>
        <v>0</v>
      </c>
      <c r="M221" s="671"/>
      <c r="N221" s="671"/>
      <c r="O221" s="671"/>
      <c r="P221" s="732"/>
      <c r="Q221" s="225" t="str">
        <f>AJ221</f>
        <v/>
      </c>
      <c r="R221" s="231" t="str">
        <f>IF(Y221=4,"l","")</f>
        <v/>
      </c>
      <c r="S221" s="186" t="str">
        <f>IF(Y221=3,"l","")</f>
        <v/>
      </c>
      <c r="T221" s="187" t="str">
        <f>IF(Y221=2,"l","")</f>
        <v/>
      </c>
      <c r="U221" s="188" t="str">
        <f>IF(Y221=1,"l","")</f>
        <v/>
      </c>
      <c r="X221" s="98" t="str">
        <f>IF(COUNTIF($B$128:$B$133,"&lt;&gt;0")=0,"",INT(SUM($B$128:$B$133)/COUNTIF($B$128:$B$133,"&lt;&gt;0")+0.4))</f>
        <v/>
      </c>
      <c r="Y221" s="99" t="str">
        <f>IF(COUNTIF($C$128:$C$133,"&lt;&gt;0")=0,"",INT(SUM($C$128:$C$133)/COUNTIF($C$128:$C$133,"&lt;&gt;0")+0.4))</f>
        <v/>
      </c>
      <c r="Z221" s="98" t="str">
        <f>IF(COUNTIF($D$128:$D$133,"&lt;&gt;0")=0,"",INT(SUM($D$128:$D$133)/COUNTIF($D$128:$D$133,"&lt;&gt;0")+0.4))</f>
        <v/>
      </c>
      <c r="AE221" s="191" t="str">
        <f>IF(COUNTIF($D$128:$D$133,"&lt;&gt;0")=0,"",INT(SUM($D$128:$D$133)/COUNTIF($D$128:$D$133,"&lt;&gt;0")+0.4))</f>
        <v/>
      </c>
      <c r="AH221" s="14" t="str">
        <f>IF(Y221="","",Y221-X221+4)</f>
        <v/>
      </c>
      <c r="AJ221" s="14" t="str">
        <f>IF(AH221="","",INDEX($AH$199:$AN$199,AH221))</f>
        <v/>
      </c>
    </row>
    <row r="222" spans="2:36" ht="25.15" customHeight="1" x14ac:dyDescent="0.2">
      <c r="B222" s="720" t="s">
        <v>161</v>
      </c>
      <c r="C222" s="184" t="s">
        <v>162</v>
      </c>
      <c r="D222" s="185"/>
      <c r="E222" s="185"/>
      <c r="F222" s="185"/>
      <c r="G222" s="185"/>
      <c r="H222" s="185"/>
      <c r="I222" s="185"/>
      <c r="J222" s="185"/>
      <c r="K222" s="185"/>
      <c r="L222" s="735">
        <f>'Eléments travaillés'!S12</f>
        <v>0</v>
      </c>
      <c r="M222" s="685"/>
      <c r="N222" s="685"/>
      <c r="O222" s="685"/>
      <c r="P222" s="736"/>
      <c r="Q222" s="224" t="str">
        <f t="shared" si="13"/>
        <v/>
      </c>
      <c r="R222" s="231" t="str">
        <f t="shared" si="8"/>
        <v/>
      </c>
      <c r="S222" s="186" t="str">
        <f t="shared" si="9"/>
        <v/>
      </c>
      <c r="T222" s="187" t="str">
        <f t="shared" si="10"/>
        <v/>
      </c>
      <c r="U222" s="188" t="str">
        <f t="shared" si="11"/>
        <v/>
      </c>
      <c r="X222" s="98" t="str">
        <f>IF(COUNTIF($B$141:$B$143,"&lt;&gt;0")=0,"",INT(SUM($B$141:$B$143)/COUNTIF($B$141:$B$143,"&lt;&gt;0")+0.4))</f>
        <v/>
      </c>
      <c r="Y222" s="99" t="str">
        <f>IF(COUNTIF($C$141:$C$143,"&lt;&gt;0")=0,"",INT(SUM($C$141:$C$143)/COUNTIF($C$141:$C$143,"&lt;&gt;0")+0.4))</f>
        <v/>
      </c>
      <c r="Z222" s="98" t="str">
        <f>IF(COUNTIF($D$141:$D$143,"&lt;&gt;0")=0,"",INT(SUM($D$141:$D$143)/COUNTIF($D$141:$D$143,"&lt;&gt;0")+0.4))</f>
        <v/>
      </c>
      <c r="AE222" s="191" t="str">
        <f>IF(COUNTIF($D$141:$D$143,"&lt;&gt;0")=0,"",INT(SUM($D$141:$D$143)/COUNTIF($D$141:$D$143,"&lt;&gt;0")+0.4))</f>
        <v/>
      </c>
      <c r="AH222" s="14" t="str">
        <f t="shared" si="12"/>
        <v/>
      </c>
      <c r="AJ222" s="14" t="str">
        <f t="shared" si="14"/>
        <v/>
      </c>
    </row>
    <row r="223" spans="2:36" ht="25.15" customHeight="1" x14ac:dyDescent="0.2">
      <c r="B223" s="721"/>
      <c r="C223" s="407" t="s">
        <v>140</v>
      </c>
      <c r="D223" s="408"/>
      <c r="E223" s="408"/>
      <c r="F223" s="408"/>
      <c r="G223" s="408"/>
      <c r="H223" s="408"/>
      <c r="I223" s="408"/>
      <c r="J223" s="408"/>
      <c r="K223" s="408"/>
      <c r="L223" s="733">
        <f>'Eléments travaillés'!S13</f>
        <v>0</v>
      </c>
      <c r="M223" s="680"/>
      <c r="N223" s="680"/>
      <c r="O223" s="680"/>
      <c r="P223" s="734"/>
      <c r="Q223" s="410" t="str">
        <f t="shared" si="13"/>
        <v/>
      </c>
      <c r="R223" s="231" t="str">
        <f t="shared" si="8"/>
        <v/>
      </c>
      <c r="S223" s="186" t="str">
        <f t="shared" si="9"/>
        <v/>
      </c>
      <c r="T223" s="187" t="str">
        <f t="shared" si="10"/>
        <v/>
      </c>
      <c r="U223" s="188" t="str">
        <f t="shared" si="11"/>
        <v/>
      </c>
      <c r="X223" s="98" t="str">
        <f>IF(COUNTIF($B$145:$B$147,"&lt;&gt;0")=0,"",INT(SUM($B$145:$B$147)/COUNTIF($B$145:$B$147,"&lt;&gt;0")+0.4))</f>
        <v/>
      </c>
      <c r="Y223" s="99" t="str">
        <f>IF(COUNTIF($C$145:$C$147,"&lt;&gt;0")=0,"",INT(SUM($C$145:$C$147)/COUNTIF($C$145:$C$147,"&lt;&gt;0")+0.4))</f>
        <v/>
      </c>
      <c r="Z223" s="98" t="str">
        <f>IF(COUNTIF($D$145:$D$147,"&lt;&gt;0")=0,"",INT(SUM($D$145:$D$147)/COUNTIF($D$145:$D$147,"&lt;&gt;0")+0.4))</f>
        <v/>
      </c>
      <c r="AE223" s="191" t="str">
        <f>IF(COUNTIF($D$145:$D$147,"&lt;&gt;0")=0,"",INT(SUM($D$145:$D$147)/COUNTIF($D$145:$D$147,"&lt;&gt;0")+0.4))</f>
        <v/>
      </c>
      <c r="AH223" s="14" t="str">
        <f t="shared" si="12"/>
        <v/>
      </c>
      <c r="AJ223" s="14" t="str">
        <f t="shared" si="14"/>
        <v/>
      </c>
    </row>
    <row r="224" spans="2:36" ht="25.15" customHeight="1" x14ac:dyDescent="0.2">
      <c r="B224" s="722"/>
      <c r="C224" s="184" t="s">
        <v>141</v>
      </c>
      <c r="D224" s="185"/>
      <c r="E224" s="185"/>
      <c r="F224" s="185"/>
      <c r="G224" s="185"/>
      <c r="H224" s="185"/>
      <c r="I224" s="185"/>
      <c r="J224" s="185"/>
      <c r="K224" s="185"/>
      <c r="L224" s="735">
        <f>'Eléments travaillés'!S14</f>
        <v>0</v>
      </c>
      <c r="M224" s="685"/>
      <c r="N224" s="685"/>
      <c r="O224" s="685"/>
      <c r="P224" s="736"/>
      <c r="Q224" s="224" t="str">
        <f t="shared" si="13"/>
        <v/>
      </c>
      <c r="R224" s="231" t="str">
        <f t="shared" si="8"/>
        <v/>
      </c>
      <c r="S224" s="186" t="str">
        <f t="shared" si="9"/>
        <v/>
      </c>
      <c r="T224" s="187" t="str">
        <f t="shared" si="10"/>
        <v/>
      </c>
      <c r="U224" s="188" t="str">
        <f t="shared" si="11"/>
        <v/>
      </c>
      <c r="X224" s="98" t="str">
        <f>IF(COUNTIF($B$150:$B$151,"&lt;&gt;0")=0,"",INT(SUM($B$150:$B$151)/COUNTIF($B$150:$B$151,"&lt;&gt;0")+0.4))</f>
        <v/>
      </c>
      <c r="Y224" s="99" t="str">
        <f>IF(COUNTIF($C$150:$C$151,"&lt;&gt;0")=0,"",INT(SUM($C$150:$C$151)/COUNTIF($C$150:$C$151,"&lt;&gt;0")+0.4))</f>
        <v/>
      </c>
      <c r="Z224" s="98" t="str">
        <f>IF(COUNTIF($D$150:$D$151,"&lt;&gt;0")=0,"",INT(SUM($D$150:$D$151)/COUNTIF($D$150:$D$151,"&lt;&gt;0")+0.4))</f>
        <v/>
      </c>
      <c r="AE224" s="191" t="str">
        <f>IF(COUNTIF($D$150:$D$151,"&lt;&gt;0")=0,"",INT(SUM($D$150:$D$151)/COUNTIF($D$150:$D$151,"&lt;&gt;0")+0.4))</f>
        <v/>
      </c>
      <c r="AH224" s="14" t="str">
        <f t="shared" si="12"/>
        <v/>
      </c>
      <c r="AJ224" s="14" t="str">
        <f t="shared" si="14"/>
        <v/>
      </c>
    </row>
    <row r="225" spans="2:36" ht="25.15" hidden="1" customHeight="1" x14ac:dyDescent="0.2">
      <c r="B225" s="149"/>
      <c r="C225" s="97"/>
      <c r="D225" s="97"/>
      <c r="E225" s="145"/>
      <c r="F225" s="145"/>
      <c r="G225" s="145"/>
      <c r="H225" s="145"/>
      <c r="I225" s="145"/>
      <c r="J225" s="145"/>
      <c r="K225" s="205"/>
      <c r="L225" s="220"/>
      <c r="M225" s="216"/>
      <c r="N225" s="216"/>
      <c r="O225" s="216"/>
      <c r="P225" s="221"/>
      <c r="Q225" s="224" t="str">
        <f t="shared" si="13"/>
        <v/>
      </c>
      <c r="R225" s="231" t="str">
        <f t="shared" si="8"/>
        <v/>
      </c>
      <c r="S225" s="186" t="str">
        <f t="shared" si="9"/>
        <v/>
      </c>
      <c r="T225" s="187" t="str">
        <f t="shared" si="10"/>
        <v/>
      </c>
      <c r="U225" s="188" t="str">
        <f t="shared" si="11"/>
        <v/>
      </c>
      <c r="X225" s="146"/>
      <c r="Y225" s="147"/>
      <c r="Z225" s="146"/>
      <c r="AE225" s="192"/>
      <c r="AH225" s="14" t="str">
        <f t="shared" si="12"/>
        <v/>
      </c>
      <c r="AJ225" s="14" t="str">
        <f t="shared" si="14"/>
        <v/>
      </c>
    </row>
    <row r="226" spans="2:36" ht="25.15" hidden="1" customHeight="1" x14ac:dyDescent="0.2">
      <c r="B226" s="149"/>
      <c r="C226" s="97"/>
      <c r="D226" s="97"/>
      <c r="E226" s="96" t="s">
        <v>153</v>
      </c>
      <c r="F226" s="96"/>
      <c r="G226" s="96"/>
      <c r="H226" s="96"/>
      <c r="I226" s="96"/>
      <c r="J226" s="96"/>
      <c r="K226" s="206"/>
      <c r="L226" s="222"/>
      <c r="M226" s="218"/>
      <c r="N226" s="218"/>
      <c r="O226" s="218"/>
      <c r="P226" s="223"/>
      <c r="Q226" s="225" t="e">
        <f t="shared" si="13"/>
        <v>#VALUE!</v>
      </c>
      <c r="R226" s="231" t="str">
        <f t="shared" si="8"/>
        <v/>
      </c>
      <c r="S226" s="186" t="str">
        <f t="shared" si="9"/>
        <v/>
      </c>
      <c r="T226" s="187" t="str">
        <f t="shared" si="10"/>
        <v/>
      </c>
      <c r="U226" s="188" t="str">
        <f t="shared" si="11"/>
        <v/>
      </c>
      <c r="X226" s="100" t="s">
        <v>117</v>
      </c>
      <c r="Y226" s="101" t="s">
        <v>118</v>
      </c>
      <c r="Z226" s="100" t="s">
        <v>119</v>
      </c>
      <c r="AE226" s="193" t="s">
        <v>119</v>
      </c>
      <c r="AH226" s="14" t="e">
        <f t="shared" si="12"/>
        <v>#VALUE!</v>
      </c>
      <c r="AJ226" s="14" t="e">
        <f t="shared" si="14"/>
        <v>#VALUE!</v>
      </c>
    </row>
    <row r="227" spans="2:36" ht="15.75" hidden="1" customHeight="1" x14ac:dyDescent="0.2"/>
    <row r="228" spans="2:36" ht="15.75" hidden="1" customHeight="1" x14ac:dyDescent="0.2"/>
    <row r="229" spans="2:36" ht="25.15" hidden="1" customHeight="1" x14ac:dyDescent="0.2">
      <c r="B229" s="97"/>
      <c r="C229" s="97"/>
      <c r="D229" s="97"/>
      <c r="E229" s="145"/>
      <c r="F229" s="145"/>
      <c r="G229" s="145"/>
      <c r="H229" s="145"/>
      <c r="I229" s="145"/>
      <c r="J229" s="145"/>
      <c r="K229" s="205"/>
      <c r="L229" s="220"/>
      <c r="M229" s="216"/>
      <c r="N229" s="216"/>
      <c r="O229" s="216"/>
      <c r="P229" s="221"/>
      <c r="Q229" s="224" t="str">
        <f t="shared" si="13"/>
        <v/>
      </c>
      <c r="R229" s="231" t="str">
        <f t="shared" si="8"/>
        <v/>
      </c>
      <c r="S229" s="186" t="str">
        <f t="shared" si="9"/>
        <v/>
      </c>
      <c r="T229" s="187" t="str">
        <f t="shared" si="10"/>
        <v/>
      </c>
      <c r="U229" s="188" t="str">
        <f t="shared" si="11"/>
        <v/>
      </c>
      <c r="X229" s="146"/>
      <c r="Y229" s="147"/>
      <c r="Z229" s="146"/>
      <c r="AE229" s="192"/>
      <c r="AH229" s="14" t="str">
        <f t="shared" si="12"/>
        <v/>
      </c>
      <c r="AJ229" s="14" t="str">
        <f t="shared" si="14"/>
        <v/>
      </c>
    </row>
    <row r="230" spans="2:36" ht="25.15" hidden="1" customHeight="1" x14ac:dyDescent="0.2">
      <c r="B230" s="97"/>
      <c r="C230" s="97"/>
      <c r="D230" s="97"/>
      <c r="E230" s="96"/>
      <c r="F230" s="96"/>
      <c r="G230" s="96"/>
      <c r="H230" s="96"/>
      <c r="I230" s="96"/>
      <c r="J230" s="96"/>
      <c r="K230" s="206"/>
      <c r="L230" s="222"/>
      <c r="M230" s="218"/>
      <c r="N230" s="218"/>
      <c r="O230" s="218"/>
      <c r="P230" s="223"/>
      <c r="Q230" s="225" t="e">
        <f t="shared" si="13"/>
        <v>#VALUE!</v>
      </c>
      <c r="R230" s="231" t="str">
        <f t="shared" si="8"/>
        <v/>
      </c>
      <c r="S230" s="186" t="str">
        <f t="shared" si="9"/>
        <v/>
      </c>
      <c r="T230" s="187" t="str">
        <f t="shared" si="10"/>
        <v/>
      </c>
      <c r="U230" s="188" t="str">
        <f t="shared" si="11"/>
        <v/>
      </c>
      <c r="X230" s="100" t="s">
        <v>117</v>
      </c>
      <c r="Y230" s="101" t="s">
        <v>118</v>
      </c>
      <c r="Z230" s="100" t="s">
        <v>119</v>
      </c>
      <c r="AE230" s="193" t="s">
        <v>119</v>
      </c>
      <c r="AH230" s="14" t="e">
        <f t="shared" si="12"/>
        <v>#VALUE!</v>
      </c>
      <c r="AJ230" s="14" t="e">
        <f t="shared" si="14"/>
        <v>#VALUE!</v>
      </c>
    </row>
    <row r="231" spans="2:36" ht="25.15" customHeight="1" x14ac:dyDescent="0.2">
      <c r="B231" s="407" t="s">
        <v>227</v>
      </c>
      <c r="C231" s="408"/>
      <c r="D231" s="408"/>
      <c r="E231" s="408"/>
      <c r="F231" s="408"/>
      <c r="G231" s="408"/>
      <c r="H231" s="408"/>
      <c r="I231" s="408"/>
      <c r="J231" s="408"/>
      <c r="K231" s="408"/>
      <c r="L231" s="733">
        <f>'Eléments travaillés'!S17</f>
        <v>0</v>
      </c>
      <c r="M231" s="680"/>
      <c r="N231" s="680"/>
      <c r="O231" s="680"/>
      <c r="P231" s="734"/>
      <c r="Q231" s="410" t="str">
        <f t="shared" si="13"/>
        <v/>
      </c>
      <c r="R231" s="231" t="str">
        <f t="shared" si="8"/>
        <v/>
      </c>
      <c r="S231" s="186" t="str">
        <f t="shared" si="9"/>
        <v/>
      </c>
      <c r="T231" s="187" t="str">
        <f t="shared" si="10"/>
        <v/>
      </c>
      <c r="U231" s="188" t="str">
        <f t="shared" si="11"/>
        <v/>
      </c>
      <c r="X231" s="98" t="str">
        <f>IF(COUNTIF($B$136:$B$137,"&lt;&gt;0")=0,"",INT(SUM($B$136:$B$137)/COUNTIF($B$136:$B$137,"&lt;&gt;0")+0.4))</f>
        <v/>
      </c>
      <c r="Y231" s="99" t="str">
        <f>IF(COUNTIF($C$136:$C$137,"&lt;&gt;0")=0,"",INT(SUM($C$136:$C$137)/COUNTIF($C$136:$C$137,"&lt;&gt;0")+0.4))</f>
        <v/>
      </c>
      <c r="Z231" s="98" t="str">
        <f>IF(COUNTIF($D$136:$D$137,"&lt;&gt;0")=0,"",INT(SUM($D$136:$D$137)/COUNTIF($D$136:$D$137,"&lt;&gt;0")+0.4))</f>
        <v/>
      </c>
      <c r="AE231" s="191" t="str">
        <f>IF(COUNTIF($D$136:$D$137,"&lt;&gt;0")=0,"",INT(SUM($D$136:$D$137)/COUNTIF($D$136:$D$137,"&lt;&gt;0")+0.4))</f>
        <v/>
      </c>
      <c r="AH231" s="14" t="str">
        <f t="shared" si="12"/>
        <v/>
      </c>
      <c r="AJ231" s="14" t="str">
        <f t="shared" si="14"/>
        <v/>
      </c>
    </row>
    <row r="232" spans="2:36" ht="25.15" hidden="1" customHeight="1" x14ac:dyDescent="0.2">
      <c r="B232" s="97"/>
      <c r="C232" s="97"/>
      <c r="D232" s="97"/>
      <c r="E232" s="145"/>
      <c r="F232" s="145"/>
      <c r="G232" s="145"/>
      <c r="H232" s="145"/>
      <c r="I232" s="145"/>
      <c r="J232" s="145"/>
      <c r="K232" s="205"/>
      <c r="L232" s="220"/>
      <c r="M232" s="216"/>
      <c r="N232" s="216"/>
      <c r="O232" s="216"/>
      <c r="P232" s="221"/>
      <c r="Q232" s="225" t="str">
        <f t="shared" si="13"/>
        <v/>
      </c>
      <c r="R232" s="231" t="str">
        <f t="shared" si="8"/>
        <v/>
      </c>
      <c r="S232" s="186" t="str">
        <f t="shared" si="9"/>
        <v/>
      </c>
      <c r="T232" s="187" t="str">
        <f t="shared" si="10"/>
        <v/>
      </c>
      <c r="U232" s="188" t="str">
        <f t="shared" si="11"/>
        <v/>
      </c>
      <c r="X232" s="146"/>
      <c r="Y232" s="147"/>
      <c r="Z232" s="146"/>
      <c r="AE232" s="192"/>
      <c r="AH232" s="14" t="str">
        <f t="shared" si="12"/>
        <v/>
      </c>
      <c r="AJ232" s="14" t="str">
        <f t="shared" si="14"/>
        <v/>
      </c>
    </row>
    <row r="233" spans="2:36" ht="25.15" hidden="1" customHeight="1" x14ac:dyDescent="0.2">
      <c r="B233" s="97"/>
      <c r="C233" s="97"/>
      <c r="D233" s="97"/>
      <c r="E233" s="96" t="s">
        <v>154</v>
      </c>
      <c r="F233" s="96"/>
      <c r="G233" s="96"/>
      <c r="H233" s="96"/>
      <c r="I233" s="96"/>
      <c r="J233" s="96"/>
      <c r="K233" s="206"/>
      <c r="L233" s="367"/>
      <c r="M233" s="366"/>
      <c r="N233" s="366"/>
      <c r="O233" s="366"/>
      <c r="P233" s="368"/>
      <c r="Q233" s="224" t="e">
        <f t="shared" si="13"/>
        <v>#VALUE!</v>
      </c>
      <c r="R233" s="231" t="str">
        <f t="shared" si="8"/>
        <v/>
      </c>
      <c r="S233" s="186" t="str">
        <f t="shared" si="9"/>
        <v/>
      </c>
      <c r="T233" s="187" t="str">
        <f t="shared" si="10"/>
        <v/>
      </c>
      <c r="U233" s="188" t="str">
        <f t="shared" si="11"/>
        <v/>
      </c>
      <c r="X233" s="100" t="s">
        <v>117</v>
      </c>
      <c r="Y233" s="101" t="s">
        <v>118</v>
      </c>
      <c r="Z233" s="100" t="s">
        <v>119</v>
      </c>
      <c r="AE233" s="193" t="s">
        <v>119</v>
      </c>
      <c r="AH233" s="14" t="e">
        <f t="shared" si="12"/>
        <v>#VALUE!</v>
      </c>
      <c r="AJ233" s="14" t="e">
        <f t="shared" si="14"/>
        <v>#VALUE!</v>
      </c>
    </row>
    <row r="234" spans="2:36" ht="15.75" hidden="1" customHeight="1" x14ac:dyDescent="0.2"/>
    <row r="235" spans="2:36" ht="15.75" hidden="1" customHeight="1" x14ac:dyDescent="0.2"/>
    <row r="236" spans="2:36" ht="15.75" hidden="1" customHeight="1" x14ac:dyDescent="0.2"/>
    <row r="237" spans="2:36" ht="26.45" customHeight="1" x14ac:dyDescent="0.2"/>
    <row r="238" spans="2:36" ht="12" customHeight="1" x14ac:dyDescent="0.2">
      <c r="B238" s="102"/>
      <c r="C238" s="102"/>
      <c r="D238" s="102"/>
      <c r="E238" s="103"/>
      <c r="F238" s="150"/>
      <c r="G238" s="150"/>
      <c r="H238" s="150"/>
      <c r="I238" s="150"/>
      <c r="J238" s="150"/>
      <c r="K238" s="150"/>
      <c r="L238" s="150"/>
      <c r="M238" s="150"/>
      <c r="N238" s="150"/>
      <c r="O238" s="150"/>
      <c r="P238" s="150"/>
      <c r="Q238" s="150"/>
      <c r="R238" s="150"/>
      <c r="S238" s="150"/>
      <c r="T238" s="150"/>
      <c r="U238" s="150"/>
    </row>
    <row r="239" spans="2:36" ht="12.75" hidden="1" customHeight="1" x14ac:dyDescent="0.2">
      <c r="B239" s="102"/>
      <c r="C239" s="102"/>
      <c r="D239" s="111"/>
      <c r="E239" s="104"/>
      <c r="F239" s="105"/>
      <c r="G239" s="105"/>
      <c r="H239" s="105"/>
      <c r="I239" s="105"/>
      <c r="J239" s="105"/>
      <c r="K239" s="105"/>
      <c r="L239" s="105"/>
      <c r="M239" s="105"/>
      <c r="N239" s="109"/>
      <c r="O239" s="109"/>
      <c r="P239" s="109"/>
      <c r="Q239" s="109"/>
      <c r="R239" s="105"/>
      <c r="S239" s="105"/>
      <c r="T239" s="105"/>
      <c r="U239" s="105"/>
    </row>
    <row r="240" spans="2:36" ht="15.75" hidden="1" customHeight="1" x14ac:dyDescent="0.2">
      <c r="B240" s="102"/>
      <c r="C240" s="102"/>
      <c r="D240" s="102"/>
      <c r="E240" s="102"/>
      <c r="F240" s="105"/>
      <c r="G240" s="105"/>
      <c r="H240" s="105"/>
      <c r="I240" s="105"/>
      <c r="J240" s="105"/>
      <c r="K240" s="105"/>
      <c r="L240" s="105"/>
      <c r="M240" s="105"/>
      <c r="N240" s="105"/>
      <c r="O240" s="105"/>
      <c r="P240" s="105"/>
      <c r="Q240" s="105"/>
      <c r="R240" s="105"/>
      <c r="S240" s="105"/>
      <c r="T240" s="105"/>
      <c r="U240" s="105"/>
    </row>
    <row r="241" spans="2:44" ht="15.75" hidden="1" customHeight="1" x14ac:dyDescent="0.2">
      <c r="B241" s="607">
        <f>K72</f>
        <v>0</v>
      </c>
      <c r="C241" s="608"/>
      <c r="D241" s="608"/>
      <c r="E241" s="608"/>
      <c r="F241" s="608"/>
      <c r="G241" s="608"/>
      <c r="H241" s="608"/>
      <c r="I241" s="608"/>
      <c r="J241" s="609"/>
      <c r="K241" s="112"/>
      <c r="L241" s="112"/>
      <c r="M241" s="112"/>
      <c r="N241" s="113"/>
      <c r="O241" s="113"/>
      <c r="P241" s="631">
        <f>S72</f>
        <v>0</v>
      </c>
      <c r="Q241" s="632"/>
      <c r="R241" s="632"/>
      <c r="S241" s="632"/>
      <c r="T241" s="632"/>
      <c r="U241" s="633"/>
    </row>
    <row r="242" spans="2:44" ht="15.75" hidden="1" customHeight="1" x14ac:dyDescent="0.2">
      <c r="B242" s="102"/>
      <c r="C242" s="102"/>
      <c r="D242" s="102"/>
      <c r="E242" s="102"/>
      <c r="F242" s="105"/>
      <c r="G242" s="105"/>
      <c r="H242" s="105"/>
      <c r="I242" s="114"/>
      <c r="J242" s="115"/>
      <c r="K242" s="112"/>
      <c r="L242" s="112"/>
      <c r="M242" s="112"/>
      <c r="N242" s="113"/>
      <c r="O242" s="113"/>
      <c r="P242" s="113"/>
      <c r="Q242" s="113"/>
      <c r="R242" s="113"/>
      <c r="S242" s="112"/>
      <c r="T242" s="112"/>
      <c r="U242" s="112"/>
    </row>
    <row r="243" spans="2:44" ht="15.75" customHeight="1" x14ac:dyDescent="0.2">
      <c r="B243" s="723" t="s">
        <v>208</v>
      </c>
      <c r="C243" s="723"/>
      <c r="D243" s="723"/>
      <c r="E243" s="723"/>
      <c r="F243" s="723"/>
      <c r="G243" s="723"/>
      <c r="H243" s="723"/>
      <c r="I243" s="723"/>
      <c r="J243" s="723"/>
      <c r="K243" s="723"/>
      <c r="L243" s="723"/>
      <c r="M243" s="723"/>
      <c r="N243" s="723"/>
      <c r="O243" s="723"/>
      <c r="P243" s="723"/>
      <c r="Q243" s="723"/>
      <c r="R243" s="723"/>
      <c r="S243" s="723"/>
      <c r="T243" s="723"/>
      <c r="U243" s="723"/>
    </row>
    <row r="244" spans="2:44" ht="15.75" customHeight="1" x14ac:dyDescent="0.2">
      <c r="B244" s="724" t="str">
        <f>'Eva. classe'!B154</f>
        <v>Parcours citoyen</v>
      </c>
      <c r="C244" s="725"/>
      <c r="D244" s="725"/>
      <c r="E244" s="725"/>
      <c r="F244" s="725"/>
      <c r="G244" s="725"/>
      <c r="H244" s="725"/>
      <c r="I244" s="725"/>
      <c r="J244" s="726"/>
      <c r="K244" s="688">
        <f>'Eva. classe'!B156</f>
        <v>0</v>
      </c>
      <c r="L244" s="688"/>
      <c r="M244" s="688"/>
      <c r="N244" s="688"/>
      <c r="O244" s="688"/>
      <c r="P244" s="688"/>
      <c r="Q244" s="688"/>
      <c r="R244" s="688"/>
      <c r="S244" s="688"/>
      <c r="T244" s="688"/>
      <c r="U244" s="689"/>
      <c r="AE244" s="700"/>
      <c r="AF244" s="700"/>
      <c r="AG244" s="700"/>
      <c r="AH244" s="700"/>
      <c r="AI244" s="700"/>
      <c r="AJ244" s="700"/>
      <c r="AK244" s="700"/>
      <c r="AL244" s="700"/>
      <c r="AM244" s="700"/>
      <c r="AN244" s="700"/>
      <c r="AO244" s="700"/>
      <c r="AP244" s="700"/>
      <c r="AQ244" s="700"/>
      <c r="AR244" s="700"/>
    </row>
    <row r="245" spans="2:44" ht="15.75" customHeight="1" x14ac:dyDescent="0.2">
      <c r="B245" s="727"/>
      <c r="C245" s="626"/>
      <c r="D245" s="626"/>
      <c r="E245" s="626"/>
      <c r="F245" s="626"/>
      <c r="G245" s="626"/>
      <c r="H245" s="626"/>
      <c r="I245" s="626"/>
      <c r="J245" s="627"/>
      <c r="K245" s="690"/>
      <c r="L245" s="690"/>
      <c r="M245" s="690"/>
      <c r="N245" s="690"/>
      <c r="O245" s="690"/>
      <c r="P245" s="690"/>
      <c r="Q245" s="690"/>
      <c r="R245" s="690"/>
      <c r="S245" s="690"/>
      <c r="T245" s="690"/>
      <c r="U245" s="691"/>
      <c r="AE245" s="700"/>
      <c r="AF245" s="700"/>
      <c r="AG245" s="700"/>
      <c r="AH245" s="700"/>
      <c r="AI245" s="700"/>
      <c r="AJ245" s="700"/>
      <c r="AK245" s="700"/>
      <c r="AL245" s="700"/>
      <c r="AM245" s="700"/>
      <c r="AN245" s="700"/>
      <c r="AO245" s="700"/>
      <c r="AP245" s="700"/>
      <c r="AQ245" s="700"/>
      <c r="AR245" s="700"/>
    </row>
    <row r="246" spans="2:44" ht="15.75" customHeight="1" x14ac:dyDescent="0.2">
      <c r="B246" s="727"/>
      <c r="C246" s="626"/>
      <c r="D246" s="626"/>
      <c r="E246" s="626"/>
      <c r="F246" s="626"/>
      <c r="G246" s="626"/>
      <c r="H246" s="626"/>
      <c r="I246" s="626"/>
      <c r="J246" s="627"/>
      <c r="K246" s="690" t="str">
        <f>IF(Y247=0,"",CONCATENATE(K17,INDEX(#REF!,Y247)))</f>
        <v/>
      </c>
      <c r="L246" s="690"/>
      <c r="M246" s="690"/>
      <c r="N246" s="690"/>
      <c r="O246" s="690"/>
      <c r="P246" s="690"/>
      <c r="Q246" s="690"/>
      <c r="R246" s="690"/>
      <c r="S246" s="690"/>
      <c r="T246" s="690"/>
      <c r="U246" s="691"/>
      <c r="X246" s="14" t="s">
        <v>117</v>
      </c>
      <c r="Y246" s="14" t="s">
        <v>118</v>
      </c>
      <c r="Z246" s="14" t="s">
        <v>119</v>
      </c>
      <c r="AE246" s="700"/>
      <c r="AF246" s="700"/>
      <c r="AG246" s="700"/>
      <c r="AH246" s="700"/>
      <c r="AI246" s="700"/>
      <c r="AJ246" s="700"/>
      <c r="AK246" s="700"/>
      <c r="AL246" s="700"/>
      <c r="AM246" s="700"/>
      <c r="AN246" s="700"/>
      <c r="AO246" s="700"/>
      <c r="AP246" s="700"/>
      <c r="AQ246" s="700"/>
      <c r="AR246" s="700"/>
    </row>
    <row r="247" spans="2:44" ht="15.75" customHeight="1" x14ac:dyDescent="0.2">
      <c r="B247" s="728"/>
      <c r="C247" s="729"/>
      <c r="D247" s="729"/>
      <c r="E247" s="729"/>
      <c r="F247" s="729"/>
      <c r="G247" s="729"/>
      <c r="H247" s="729"/>
      <c r="I247" s="729"/>
      <c r="J247" s="730"/>
      <c r="K247" s="692"/>
      <c r="L247" s="692"/>
      <c r="M247" s="692"/>
      <c r="N247" s="692"/>
      <c r="O247" s="692"/>
      <c r="P247" s="692"/>
      <c r="Q247" s="692"/>
      <c r="R247" s="692"/>
      <c r="S247" s="692"/>
      <c r="T247" s="692"/>
      <c r="U247" s="693"/>
      <c r="X247" s="378">
        <f>INDEX('Eva. classe'!C154:AF154,$R$24)</f>
        <v>0</v>
      </c>
      <c r="Y247" s="379">
        <f>INDEX('Eva. classe'!AG154:BJ154,$R$24)</f>
        <v>0</v>
      </c>
      <c r="Z247" s="380">
        <f>INDEX('Eva. classe'!BK154:CN154,$R$24)</f>
        <v>0</v>
      </c>
      <c r="AE247" s="700"/>
      <c r="AF247" s="700"/>
      <c r="AG247" s="700"/>
      <c r="AH247" s="700"/>
      <c r="AI247" s="700"/>
      <c r="AJ247" s="700"/>
      <c r="AK247" s="700"/>
      <c r="AL247" s="700"/>
      <c r="AM247" s="700"/>
      <c r="AN247" s="700"/>
      <c r="AO247" s="700"/>
      <c r="AP247" s="700"/>
      <c r="AQ247" s="700"/>
      <c r="AR247" s="700"/>
    </row>
    <row r="248" spans="2:44" ht="15.75" customHeight="1" x14ac:dyDescent="0.2">
      <c r="B248" s="702" t="str">
        <f>'Eva. classe'!B158</f>
        <v>Parcours d'éducation artistique et culturelle</v>
      </c>
      <c r="C248" s="703"/>
      <c r="D248" s="703"/>
      <c r="E248" s="703"/>
      <c r="F248" s="703"/>
      <c r="G248" s="703"/>
      <c r="H248" s="703"/>
      <c r="I248" s="703"/>
      <c r="J248" s="704"/>
      <c r="K248" s="694">
        <f>'Eva. classe'!B160</f>
        <v>0</v>
      </c>
      <c r="L248" s="694"/>
      <c r="M248" s="694"/>
      <c r="N248" s="694"/>
      <c r="O248" s="694"/>
      <c r="P248" s="694"/>
      <c r="Q248" s="694"/>
      <c r="R248" s="694"/>
      <c r="S248" s="694"/>
      <c r="T248" s="694"/>
      <c r="U248" s="695"/>
      <c r="AE248" s="700"/>
      <c r="AF248" s="700"/>
      <c r="AG248" s="700"/>
      <c r="AH248" s="700"/>
      <c r="AI248" s="700"/>
      <c r="AJ248" s="700"/>
      <c r="AK248" s="700"/>
      <c r="AL248" s="700"/>
      <c r="AM248" s="700"/>
      <c r="AN248" s="700"/>
      <c r="AO248" s="700"/>
      <c r="AP248" s="700"/>
      <c r="AQ248" s="700"/>
      <c r="AR248" s="700"/>
    </row>
    <row r="249" spans="2:44" ht="15.75" customHeight="1" x14ac:dyDescent="0.2">
      <c r="B249" s="705"/>
      <c r="C249" s="628"/>
      <c r="D249" s="628"/>
      <c r="E249" s="628"/>
      <c r="F249" s="628"/>
      <c r="G249" s="628"/>
      <c r="H249" s="628"/>
      <c r="I249" s="628"/>
      <c r="J249" s="629"/>
      <c r="K249" s="696"/>
      <c r="L249" s="696"/>
      <c r="M249" s="696"/>
      <c r="N249" s="696"/>
      <c r="O249" s="696"/>
      <c r="P249" s="696"/>
      <c r="Q249" s="696"/>
      <c r="R249" s="696"/>
      <c r="S249" s="696"/>
      <c r="T249" s="696"/>
      <c r="U249" s="697"/>
      <c r="AE249" s="700"/>
      <c r="AF249" s="700"/>
      <c r="AG249" s="700"/>
      <c r="AH249" s="700"/>
      <c r="AI249" s="700"/>
      <c r="AJ249" s="700"/>
      <c r="AK249" s="700"/>
      <c r="AL249" s="700"/>
      <c r="AM249" s="700"/>
      <c r="AN249" s="700"/>
      <c r="AO249" s="700"/>
      <c r="AP249" s="700"/>
      <c r="AQ249" s="700"/>
      <c r="AR249" s="700"/>
    </row>
    <row r="250" spans="2:44" ht="15.75" customHeight="1" x14ac:dyDescent="0.2">
      <c r="B250" s="705"/>
      <c r="C250" s="628"/>
      <c r="D250" s="628"/>
      <c r="E250" s="628"/>
      <c r="F250" s="628"/>
      <c r="G250" s="628"/>
      <c r="H250" s="628"/>
      <c r="I250" s="628"/>
      <c r="J250" s="629"/>
      <c r="K250" s="696" t="str">
        <f>IF(Y251=0,"",CONCATENATE($K$17,INDEX(#REF!,X251)))</f>
        <v/>
      </c>
      <c r="L250" s="696"/>
      <c r="M250" s="696"/>
      <c r="N250" s="696"/>
      <c r="O250" s="696"/>
      <c r="P250" s="696"/>
      <c r="Q250" s="696"/>
      <c r="R250" s="696"/>
      <c r="S250" s="696"/>
      <c r="T250" s="696"/>
      <c r="U250" s="697"/>
      <c r="X250" s="14" t="s">
        <v>117</v>
      </c>
      <c r="Y250" s="14" t="s">
        <v>118</v>
      </c>
      <c r="Z250" s="14" t="s">
        <v>119</v>
      </c>
      <c r="AE250" s="700"/>
      <c r="AF250" s="700"/>
      <c r="AG250" s="700"/>
      <c r="AH250" s="700"/>
      <c r="AI250" s="700"/>
      <c r="AJ250" s="700"/>
      <c r="AK250" s="700"/>
      <c r="AL250" s="700"/>
      <c r="AM250" s="700"/>
      <c r="AN250" s="700"/>
      <c r="AO250" s="700"/>
      <c r="AP250" s="700"/>
      <c r="AQ250" s="700"/>
      <c r="AR250" s="700"/>
    </row>
    <row r="251" spans="2:44" ht="15.75" customHeight="1" x14ac:dyDescent="0.2">
      <c r="B251" s="706"/>
      <c r="C251" s="707"/>
      <c r="D251" s="707"/>
      <c r="E251" s="707"/>
      <c r="F251" s="707"/>
      <c r="G251" s="707"/>
      <c r="H251" s="707"/>
      <c r="I251" s="707"/>
      <c r="J251" s="708"/>
      <c r="K251" s="711"/>
      <c r="L251" s="711"/>
      <c r="M251" s="711"/>
      <c r="N251" s="711"/>
      <c r="O251" s="711"/>
      <c r="P251" s="711"/>
      <c r="Q251" s="711"/>
      <c r="R251" s="711"/>
      <c r="S251" s="711"/>
      <c r="T251" s="711"/>
      <c r="U251" s="712"/>
      <c r="X251" s="378">
        <f>INDEX('Eva. classe'!C158:AF158,$R$24)</f>
        <v>0</v>
      </c>
      <c r="Y251" s="379">
        <f>INDEX('Eva. classe'!AG158:BJ158,$R$24)</f>
        <v>0</v>
      </c>
      <c r="Z251" s="380">
        <f>INDEX('Eva. classe'!BK158:CN158,$R$24)</f>
        <v>0</v>
      </c>
      <c r="AE251" s="700"/>
      <c r="AF251" s="700"/>
      <c r="AG251" s="700"/>
      <c r="AH251" s="700"/>
      <c r="AI251" s="700"/>
      <c r="AJ251" s="700"/>
      <c r="AK251" s="700"/>
      <c r="AL251" s="700"/>
      <c r="AM251" s="700"/>
      <c r="AN251" s="700"/>
      <c r="AO251" s="700"/>
      <c r="AP251" s="700"/>
      <c r="AQ251" s="700"/>
      <c r="AR251" s="700"/>
    </row>
    <row r="252" spans="2:44" ht="15.75" customHeight="1" x14ac:dyDescent="0.2">
      <c r="B252" s="709" t="str">
        <f>'Eva. classe'!B162</f>
        <v>Parcours d'éducation à la santé</v>
      </c>
      <c r="C252" s="709"/>
      <c r="D252" s="709"/>
      <c r="E252" s="709"/>
      <c r="F252" s="709"/>
      <c r="G252" s="709"/>
      <c r="H252" s="709"/>
      <c r="I252" s="709"/>
      <c r="J252" s="710"/>
      <c r="K252" s="699">
        <f>'Eva. classe'!B164</f>
        <v>0</v>
      </c>
      <c r="L252" s="699"/>
      <c r="M252" s="699"/>
      <c r="N252" s="699"/>
      <c r="O252" s="699"/>
      <c r="P252" s="699"/>
      <c r="Q252" s="699"/>
      <c r="R252" s="699"/>
      <c r="S252" s="699"/>
      <c r="T252" s="699"/>
      <c r="U252" s="699"/>
      <c r="AE252" s="700"/>
      <c r="AF252" s="700"/>
      <c r="AG252" s="700"/>
      <c r="AH252" s="700"/>
      <c r="AI252" s="700"/>
      <c r="AJ252" s="700"/>
      <c r="AK252" s="700"/>
      <c r="AL252" s="700"/>
      <c r="AM252" s="700"/>
      <c r="AN252" s="700"/>
      <c r="AO252" s="700"/>
      <c r="AP252" s="700"/>
      <c r="AQ252" s="700"/>
      <c r="AR252" s="700"/>
    </row>
    <row r="253" spans="2:44" ht="15.75" customHeight="1" x14ac:dyDescent="0.2">
      <c r="B253" s="603"/>
      <c r="C253" s="603"/>
      <c r="D253" s="603"/>
      <c r="E253" s="603"/>
      <c r="F253" s="603"/>
      <c r="G253" s="603"/>
      <c r="H253" s="603"/>
      <c r="I253" s="603"/>
      <c r="J253" s="604"/>
      <c r="K253" s="699"/>
      <c r="L253" s="699"/>
      <c r="M253" s="699"/>
      <c r="N253" s="699"/>
      <c r="O253" s="699"/>
      <c r="P253" s="699"/>
      <c r="Q253" s="699"/>
      <c r="R253" s="699"/>
      <c r="S253" s="699"/>
      <c r="T253" s="699"/>
      <c r="U253" s="699"/>
      <c r="AE253" s="700"/>
      <c r="AF253" s="700"/>
      <c r="AG253" s="700"/>
      <c r="AH253" s="700"/>
      <c r="AI253" s="700"/>
      <c r="AJ253" s="700"/>
      <c r="AK253" s="700"/>
      <c r="AL253" s="700"/>
      <c r="AM253" s="700"/>
      <c r="AN253" s="700"/>
      <c r="AO253" s="700"/>
      <c r="AP253" s="700"/>
      <c r="AQ253" s="700"/>
      <c r="AR253" s="700"/>
    </row>
    <row r="254" spans="2:44" ht="15.75" customHeight="1" x14ac:dyDescent="0.2">
      <c r="B254" s="603"/>
      <c r="C254" s="603"/>
      <c r="D254" s="603"/>
      <c r="E254" s="603"/>
      <c r="F254" s="603"/>
      <c r="G254" s="603"/>
      <c r="H254" s="603"/>
      <c r="I254" s="603"/>
      <c r="J254" s="604"/>
      <c r="K254" s="699" t="str">
        <f>IF(Y255=0,"",CONCATENATE(INDEX(#REF!,X255)," pour ",K17))</f>
        <v/>
      </c>
      <c r="L254" s="699"/>
      <c r="M254" s="699"/>
      <c r="N254" s="699"/>
      <c r="O254" s="699"/>
      <c r="P254" s="699"/>
      <c r="Q254" s="699"/>
      <c r="R254" s="699"/>
      <c r="S254" s="699"/>
      <c r="T254" s="699"/>
      <c r="U254" s="699"/>
      <c r="X254" s="14" t="s">
        <v>117</v>
      </c>
      <c r="Y254" s="14" t="s">
        <v>118</v>
      </c>
      <c r="Z254" s="14" t="s">
        <v>119</v>
      </c>
      <c r="AE254" s="700"/>
      <c r="AF254" s="700"/>
      <c r="AG254" s="700"/>
      <c r="AH254" s="700"/>
      <c r="AI254" s="700"/>
      <c r="AJ254" s="700"/>
      <c r="AK254" s="700"/>
      <c r="AL254" s="700"/>
      <c r="AM254" s="700"/>
      <c r="AN254" s="700"/>
      <c r="AO254" s="700"/>
      <c r="AP254" s="700"/>
      <c r="AQ254" s="700"/>
      <c r="AR254" s="700"/>
    </row>
    <row r="255" spans="2:44" ht="15.75" customHeight="1" x14ac:dyDescent="0.2">
      <c r="B255" s="603"/>
      <c r="C255" s="603"/>
      <c r="D255" s="603"/>
      <c r="E255" s="603"/>
      <c r="F255" s="603"/>
      <c r="G255" s="603"/>
      <c r="H255" s="603"/>
      <c r="I255" s="603"/>
      <c r="J255" s="604"/>
      <c r="K255" s="699"/>
      <c r="L255" s="699"/>
      <c r="M255" s="699"/>
      <c r="N255" s="699"/>
      <c r="O255" s="699"/>
      <c r="P255" s="699"/>
      <c r="Q255" s="699"/>
      <c r="R255" s="699"/>
      <c r="S255" s="699"/>
      <c r="T255" s="699"/>
      <c r="U255" s="699"/>
      <c r="X255" s="378">
        <f>INDEX('Eva. classe'!C162:AF162,$R$24)</f>
        <v>0</v>
      </c>
      <c r="Y255" s="379">
        <f>INDEX('Eva. classe'!AG162:BJ162,$R$24)</f>
        <v>0</v>
      </c>
      <c r="Z255" s="380">
        <f>INDEX('Eva. classe'!BK162:CN162,$R$24)</f>
        <v>0</v>
      </c>
      <c r="AE255" s="700"/>
      <c r="AF255" s="700"/>
      <c r="AG255" s="700"/>
      <c r="AH255" s="700"/>
      <c r="AI255" s="700"/>
      <c r="AJ255" s="700"/>
      <c r="AK255" s="700"/>
      <c r="AL255" s="700"/>
      <c r="AM255" s="700"/>
      <c r="AN255" s="700"/>
      <c r="AO255" s="700"/>
      <c r="AP255" s="700"/>
      <c r="AQ255" s="700"/>
      <c r="AR255" s="700"/>
    </row>
    <row r="256" spans="2:44" ht="15.75" customHeight="1" x14ac:dyDescent="0.2">
      <c r="B256" s="102"/>
      <c r="C256" s="102"/>
      <c r="D256" s="102"/>
      <c r="E256" s="102"/>
      <c r="F256" s="105"/>
      <c r="G256" s="105"/>
      <c r="H256" s="105"/>
      <c r="I256" s="114"/>
      <c r="J256" s="115"/>
      <c r="K256" s="112"/>
      <c r="L256" s="112"/>
      <c r="M256" s="112"/>
      <c r="N256" s="113"/>
      <c r="O256" s="113"/>
      <c r="P256" s="113"/>
      <c r="Q256" s="113"/>
      <c r="R256" s="113"/>
      <c r="S256" s="112"/>
      <c r="T256" s="112"/>
      <c r="U256" s="112"/>
      <c r="X256" s="381"/>
      <c r="Y256" s="381"/>
      <c r="Z256" s="381"/>
    </row>
    <row r="257" spans="1:26" ht="15.75" customHeight="1" x14ac:dyDescent="0.2">
      <c r="B257" s="714" t="s">
        <v>210</v>
      </c>
      <c r="C257" s="714"/>
      <c r="D257" s="714"/>
      <c r="E257" s="714"/>
      <c r="F257" s="714"/>
      <c r="G257" s="714"/>
      <c r="H257" s="714"/>
      <c r="I257" s="714"/>
      <c r="J257" s="714"/>
      <c r="K257" s="714"/>
      <c r="L257" s="714"/>
      <c r="M257" s="714"/>
      <c r="N257" s="714"/>
      <c r="O257" s="714"/>
      <c r="P257" s="714"/>
      <c r="Q257" s="714"/>
      <c r="R257" s="714"/>
      <c r="S257" s="714"/>
      <c r="T257" s="714"/>
      <c r="U257" s="714"/>
      <c r="X257" s="381"/>
      <c r="Y257" s="381"/>
      <c r="Z257" s="381"/>
    </row>
    <row r="258" spans="1:26" ht="15.75" customHeight="1" x14ac:dyDescent="0.2">
      <c r="B258" s="715">
        <f>INDEX(Suivis!D3:D32,$R$24)</f>
        <v>0</v>
      </c>
      <c r="C258" s="716"/>
      <c r="D258" s="716"/>
      <c r="E258" s="716"/>
      <c r="F258" s="716"/>
      <c r="G258" s="716"/>
      <c r="H258" s="716"/>
      <c r="I258" s="716"/>
      <c r="J258" s="716"/>
      <c r="K258" s="716"/>
      <c r="L258" s="716"/>
      <c r="M258" s="716"/>
      <c r="N258" s="716"/>
      <c r="O258" s="716"/>
      <c r="P258" s="716"/>
      <c r="Q258" s="716"/>
      <c r="R258" s="716"/>
      <c r="S258" s="716"/>
      <c r="T258" s="716"/>
      <c r="U258" s="716"/>
      <c r="X258" s="381"/>
      <c r="Y258" s="381"/>
      <c r="Z258" s="381"/>
    </row>
    <row r="259" spans="1:26" ht="15.75" customHeight="1" x14ac:dyDescent="0.2">
      <c r="B259" s="716"/>
      <c r="C259" s="716"/>
      <c r="D259" s="716"/>
      <c r="E259" s="716"/>
      <c r="F259" s="716"/>
      <c r="G259" s="716"/>
      <c r="H259" s="716"/>
      <c r="I259" s="716"/>
      <c r="J259" s="716"/>
      <c r="K259" s="716"/>
      <c r="L259" s="716"/>
      <c r="M259" s="716"/>
      <c r="N259" s="716"/>
      <c r="O259" s="716"/>
      <c r="P259" s="716"/>
      <c r="Q259" s="716"/>
      <c r="R259" s="716"/>
      <c r="S259" s="716"/>
      <c r="T259" s="716"/>
      <c r="U259" s="716"/>
      <c r="X259" s="381"/>
      <c r="Y259" s="381"/>
      <c r="Z259" s="381"/>
    </row>
    <row r="260" spans="1:26" ht="15.75" customHeight="1" x14ac:dyDescent="0.2">
      <c r="B260" s="716"/>
      <c r="C260" s="716"/>
      <c r="D260" s="716"/>
      <c r="E260" s="716"/>
      <c r="F260" s="716"/>
      <c r="G260" s="716"/>
      <c r="H260" s="716"/>
      <c r="I260" s="716"/>
      <c r="J260" s="716"/>
      <c r="K260" s="716"/>
      <c r="L260" s="716"/>
      <c r="M260" s="716"/>
      <c r="N260" s="716"/>
      <c r="O260" s="716"/>
      <c r="P260" s="716"/>
      <c r="Q260" s="716"/>
      <c r="R260" s="716"/>
      <c r="S260" s="716"/>
      <c r="T260" s="716"/>
      <c r="U260" s="716"/>
      <c r="X260" s="381"/>
      <c r="Y260" s="381"/>
      <c r="Z260" s="381"/>
    </row>
    <row r="261" spans="1:26" ht="15.75" customHeight="1" x14ac:dyDescent="0.2">
      <c r="B261" s="716"/>
      <c r="C261" s="716"/>
      <c r="D261" s="716"/>
      <c r="E261" s="716"/>
      <c r="F261" s="716"/>
      <c r="G261" s="716"/>
      <c r="H261" s="716"/>
      <c r="I261" s="716"/>
      <c r="J261" s="716"/>
      <c r="K261" s="716"/>
      <c r="L261" s="716"/>
      <c r="M261" s="716"/>
      <c r="N261" s="716"/>
      <c r="O261" s="716"/>
      <c r="P261" s="716"/>
      <c r="Q261" s="716"/>
      <c r="R261" s="716"/>
      <c r="S261" s="716"/>
      <c r="T261" s="716"/>
      <c r="U261" s="716"/>
      <c r="X261" s="381"/>
      <c r="Y261" s="381"/>
      <c r="Z261" s="381"/>
    </row>
    <row r="262" spans="1:26" ht="18" customHeight="1" x14ac:dyDescent="0.2">
      <c r="A262" s="14"/>
      <c r="B262" s="102"/>
      <c r="C262" s="102"/>
      <c r="D262" s="102"/>
      <c r="E262" s="102"/>
      <c r="F262" s="105"/>
      <c r="G262" s="105"/>
      <c r="H262" s="105"/>
      <c r="I262" s="114"/>
      <c r="J262" s="115"/>
      <c r="K262" s="112"/>
      <c r="L262" s="112"/>
      <c r="M262" s="112"/>
      <c r="N262" s="113"/>
      <c r="O262" s="113"/>
      <c r="P262" s="113"/>
      <c r="Q262" s="113"/>
      <c r="R262" s="113"/>
      <c r="S262" s="112"/>
      <c r="T262" s="112"/>
      <c r="U262" s="112"/>
    </row>
    <row r="263" spans="1:26" ht="15.75" hidden="1" customHeight="1" x14ac:dyDescent="0.2">
      <c r="B263" s="151"/>
      <c r="C263" s="151"/>
      <c r="D263" s="151"/>
      <c r="E263" s="151"/>
      <c r="F263" s="151"/>
      <c r="G263" s="151"/>
      <c r="H263" s="151"/>
      <c r="I263" s="151"/>
      <c r="J263" s="151"/>
      <c r="K263" s="151"/>
      <c r="L263" s="151"/>
      <c r="M263" s="151"/>
      <c r="N263" s="105"/>
      <c r="O263" s="105"/>
      <c r="P263" s="105"/>
      <c r="Q263" s="105"/>
      <c r="R263" s="105"/>
      <c r="S263" s="105"/>
      <c r="T263" s="105"/>
      <c r="U263" s="105"/>
    </row>
    <row r="264" spans="1:26" ht="15.75" customHeight="1" x14ac:dyDescent="0.2">
      <c r="B264" s="600" t="str">
        <f>CONCATENATE("Bilan de l'acquisition des connaissances et compétences de: ",K17," ",K16)</f>
        <v>Bilan de l'acquisition des connaissances et compétences de: 0 0</v>
      </c>
      <c r="C264" s="600"/>
      <c r="D264" s="600"/>
      <c r="E264" s="600"/>
      <c r="F264" s="600"/>
      <c r="G264" s="600"/>
      <c r="H264" s="600"/>
      <c r="I264" s="600"/>
      <c r="J264" s="600"/>
      <c r="K264" s="600"/>
      <c r="L264" s="600"/>
      <c r="M264" s="600"/>
      <c r="N264" s="600"/>
      <c r="O264" s="600"/>
      <c r="P264" s="600"/>
      <c r="Q264" s="600"/>
      <c r="R264" s="600"/>
      <c r="S264" s="600"/>
      <c r="T264" s="600"/>
      <c r="U264" s="600"/>
    </row>
    <row r="265" spans="1:26" ht="15.75" customHeight="1" x14ac:dyDescent="0.2">
      <c r="B265" s="151"/>
      <c r="C265" s="151"/>
      <c r="D265" s="151"/>
      <c r="E265" s="151"/>
      <c r="F265" s="151"/>
      <c r="G265" s="151"/>
      <c r="H265" s="151"/>
      <c r="I265" s="151"/>
      <c r="J265" s="151"/>
      <c r="K265" s="151"/>
      <c r="L265" s="151"/>
      <c r="M265" s="151"/>
      <c r="N265" s="105"/>
      <c r="O265" s="105"/>
      <c r="P265" s="105"/>
      <c r="Q265" s="105"/>
      <c r="R265" s="105"/>
      <c r="S265" s="105"/>
      <c r="T265" s="105"/>
      <c r="U265" s="105"/>
    </row>
    <row r="266" spans="1:26" ht="26.25" customHeight="1" x14ac:dyDescent="0.2">
      <c r="B266" s="615" t="s">
        <v>10</v>
      </c>
      <c r="C266" s="742" t="s">
        <v>209</v>
      </c>
      <c r="D266" s="742"/>
      <c r="E266" s="742"/>
      <c r="F266" s="742"/>
      <c r="G266" s="742"/>
      <c r="H266" s="742"/>
      <c r="I266" s="742"/>
      <c r="J266" s="742"/>
      <c r="K266" s="742"/>
      <c r="L266" s="742"/>
      <c r="M266" s="742"/>
      <c r="N266" s="742"/>
      <c r="O266" s="742"/>
      <c r="P266" s="742"/>
      <c r="Q266" s="742"/>
      <c r="R266" s="742"/>
      <c r="S266" s="742"/>
      <c r="T266" s="742"/>
      <c r="U266" s="742"/>
    </row>
    <row r="267" spans="1:26" ht="135" hidden="1" customHeight="1" x14ac:dyDescent="0.2">
      <c r="B267" s="615"/>
      <c r="C267" s="743">
        <f>INDEX(Commentaires!C2:O31,'Profil classe'!Q2,1)</f>
        <v>0</v>
      </c>
      <c r="D267" s="743"/>
      <c r="E267" s="743"/>
      <c r="F267" s="743"/>
      <c r="G267" s="743"/>
      <c r="H267" s="743"/>
      <c r="I267" s="743"/>
      <c r="J267" s="743"/>
      <c r="K267" s="743"/>
      <c r="L267" s="743"/>
      <c r="M267" s="743"/>
      <c r="N267" s="743"/>
      <c r="O267" s="743"/>
      <c r="P267" s="743"/>
      <c r="Q267" s="743"/>
      <c r="R267" s="743"/>
      <c r="S267" s="743"/>
      <c r="T267" s="743"/>
      <c r="U267" s="743"/>
    </row>
    <row r="268" spans="1:26" ht="15" hidden="1" customHeight="1" x14ac:dyDescent="0.2">
      <c r="B268" s="615"/>
      <c r="C268" s="201"/>
      <c r="D268" s="201"/>
      <c r="E268" s="201"/>
      <c r="F268" s="201"/>
      <c r="G268" s="201"/>
      <c r="H268" s="201"/>
      <c r="I268" s="201"/>
      <c r="J268" s="201"/>
      <c r="K268" s="201"/>
      <c r="L268" s="744" t="str">
        <f>IF(Commentaires!I1="","","Date d'envoi du livret :")</f>
        <v/>
      </c>
      <c r="M268" s="744"/>
      <c r="N268" s="744"/>
      <c r="O268" s="744"/>
      <c r="P268" s="744"/>
      <c r="Q268" s="741">
        <f>Commentaires!I1</f>
        <v>0</v>
      </c>
      <c r="R268" s="741"/>
      <c r="S268" s="741"/>
      <c r="T268" s="741"/>
      <c r="U268" s="741"/>
    </row>
    <row r="269" spans="1:26" ht="14.1" hidden="1" customHeight="1" x14ac:dyDescent="0.2">
      <c r="B269" s="615"/>
      <c r="C269" s="202"/>
      <c r="D269" s="202"/>
      <c r="E269" s="202"/>
      <c r="F269" s="202"/>
      <c r="G269" s="202"/>
      <c r="H269" s="202"/>
      <c r="I269" s="202"/>
      <c r="J269" s="202"/>
      <c r="K269" s="202"/>
      <c r="L269" s="202"/>
      <c r="M269" s="202"/>
      <c r="N269" s="202"/>
      <c r="O269" s="202"/>
      <c r="P269" s="202"/>
      <c r="Q269" s="202"/>
      <c r="R269" s="202"/>
      <c r="S269" s="202"/>
      <c r="T269" s="202"/>
      <c r="U269" s="203"/>
    </row>
    <row r="270" spans="1:26" ht="267" customHeight="1" x14ac:dyDescent="0.2">
      <c r="B270" s="615"/>
      <c r="C270" s="739">
        <f>INDEX(Commentaires!Q2:Q31,'Profil classe'!Q4,1)</f>
        <v>0</v>
      </c>
      <c r="D270" s="739"/>
      <c r="E270" s="739"/>
      <c r="F270" s="739"/>
      <c r="G270" s="739"/>
      <c r="H270" s="739"/>
      <c r="I270" s="739"/>
      <c r="J270" s="739"/>
      <c r="K270" s="739"/>
      <c r="L270" s="739"/>
      <c r="M270" s="739"/>
      <c r="N270" s="739"/>
      <c r="O270" s="739"/>
      <c r="P270" s="739"/>
      <c r="Q270" s="739"/>
      <c r="R270" s="739"/>
      <c r="S270" s="739"/>
      <c r="T270" s="739"/>
      <c r="U270" s="739"/>
    </row>
    <row r="271" spans="1:26" ht="15" customHeight="1" x14ac:dyDescent="0.2">
      <c r="B271" s="615"/>
      <c r="C271" s="201"/>
      <c r="D271" s="201"/>
      <c r="E271" s="201"/>
      <c r="F271" s="201"/>
      <c r="G271" s="201"/>
      <c r="H271" s="201"/>
      <c r="I271" s="201"/>
      <c r="J271" s="201"/>
      <c r="K271" s="201"/>
      <c r="L271" s="740" t="str">
        <f>IF(Commentaires!W1="","","Date d'envoi du livret :")</f>
        <v/>
      </c>
      <c r="M271" s="740"/>
      <c r="N271" s="740"/>
      <c r="O271" s="740"/>
      <c r="P271" s="740"/>
      <c r="Q271" s="741">
        <f>Commentaires!W1</f>
        <v>0</v>
      </c>
      <c r="R271" s="741"/>
      <c r="S271" s="741"/>
      <c r="T271" s="741"/>
      <c r="U271" s="741"/>
    </row>
    <row r="272" spans="1:26" ht="15" customHeight="1" x14ac:dyDescent="0.2">
      <c r="B272" s="102"/>
      <c r="C272" s="153"/>
      <c r="D272" s="153"/>
      <c r="E272" s="153"/>
      <c r="F272" s="153"/>
      <c r="G272" s="153"/>
      <c r="H272" s="153"/>
      <c r="I272" s="153"/>
      <c r="J272" s="153"/>
      <c r="K272" s="153"/>
      <c r="L272" s="153"/>
      <c r="M272" s="153"/>
      <c r="N272" s="153"/>
      <c r="O272" s="153"/>
      <c r="P272" s="153"/>
      <c r="Q272" s="153"/>
      <c r="R272" s="153"/>
      <c r="S272" s="153"/>
      <c r="T272" s="153"/>
      <c r="U272" s="105"/>
    </row>
    <row r="273" spans="2:21" ht="135" hidden="1" customHeight="1" x14ac:dyDescent="0.2">
      <c r="B273" s="616" t="s">
        <v>11</v>
      </c>
      <c r="C273" s="614">
        <f>INDEX(Commentaires!AE2:AE31,'Profil classe'!Q2,1)</f>
        <v>0</v>
      </c>
      <c r="D273" s="614"/>
      <c r="E273" s="614"/>
      <c r="F273" s="614"/>
      <c r="G273" s="614"/>
      <c r="H273" s="614"/>
      <c r="I273" s="614"/>
      <c r="J273" s="614"/>
      <c r="K273" s="614"/>
      <c r="L273" s="614"/>
      <c r="M273" s="614"/>
      <c r="N273" s="614"/>
      <c r="O273" s="614"/>
      <c r="P273" s="614"/>
      <c r="Q273" s="614"/>
      <c r="R273" s="614"/>
      <c r="S273" s="614"/>
      <c r="T273" s="614"/>
      <c r="U273" s="614"/>
    </row>
    <row r="274" spans="2:21" ht="15" hidden="1" customHeight="1" x14ac:dyDescent="0.2">
      <c r="B274" s="616"/>
      <c r="C274" s="155"/>
      <c r="D274" s="155"/>
      <c r="E274" s="155"/>
      <c r="F274" s="155"/>
      <c r="G274" s="155"/>
      <c r="H274" s="155"/>
      <c r="I274" s="155"/>
      <c r="J274" s="155"/>
      <c r="K274" s="155"/>
      <c r="L274" s="620" t="str">
        <f>IF(Commentaires!AL1="","","Date d'envoi du livret : ")</f>
        <v/>
      </c>
      <c r="M274" s="620"/>
      <c r="N274" s="620"/>
      <c r="O274" s="620"/>
      <c r="P274" s="620"/>
      <c r="Q274" s="617">
        <f>Commentaires!AL1</f>
        <v>0</v>
      </c>
      <c r="R274" s="617"/>
      <c r="S274" s="617"/>
      <c r="T274" s="617"/>
      <c r="U274" s="617"/>
    </row>
    <row r="275" spans="2:21" ht="14.1" customHeight="1" x14ac:dyDescent="0.2">
      <c r="B275" s="102"/>
      <c r="C275" s="105"/>
      <c r="D275" s="105"/>
      <c r="E275" s="105"/>
      <c r="F275" s="105"/>
      <c r="G275" s="105"/>
      <c r="H275" s="105"/>
      <c r="I275" s="105"/>
      <c r="J275" s="105"/>
      <c r="K275" s="105"/>
      <c r="L275" s="105"/>
      <c r="M275" s="105"/>
      <c r="N275" s="105"/>
      <c r="O275" s="105"/>
      <c r="P275" s="105"/>
      <c r="Q275" s="105"/>
      <c r="R275" s="105"/>
      <c r="S275" s="105"/>
      <c r="T275" s="105"/>
      <c r="U275" s="105"/>
    </row>
    <row r="276" spans="2:21" ht="15.75" customHeight="1" x14ac:dyDescent="0.2">
      <c r="B276" s="623" t="s">
        <v>149</v>
      </c>
      <c r="C276" s="623"/>
      <c r="D276" s="623"/>
      <c r="E276" s="623"/>
      <c r="F276" s="623"/>
      <c r="G276" s="623"/>
      <c r="H276" s="623"/>
      <c r="I276" s="623"/>
      <c r="J276" s="623"/>
      <c r="K276" s="623"/>
      <c r="L276" s="623"/>
      <c r="M276" s="623"/>
      <c r="N276" s="623"/>
      <c r="O276" s="623"/>
      <c r="P276" s="623"/>
      <c r="Q276" s="623"/>
      <c r="R276" s="623"/>
      <c r="S276" s="623"/>
      <c r="T276" s="623"/>
      <c r="U276" s="623"/>
    </row>
    <row r="277" spans="2:21" ht="14.1" customHeight="1" x14ac:dyDescent="0.2">
      <c r="B277" s="621" t="str">
        <f>CONCATENATE("Signature de ",S72,":")</f>
        <v>Signature de 0:</v>
      </c>
      <c r="C277" s="621"/>
      <c r="D277" s="621"/>
      <c r="E277" s="621"/>
      <c r="F277" s="621"/>
      <c r="G277" s="621"/>
      <c r="H277" s="621"/>
      <c r="I277" s="621"/>
      <c r="J277" s="621"/>
      <c r="K277" s="621"/>
      <c r="L277" s="622"/>
      <c r="M277" s="621" t="s">
        <v>150</v>
      </c>
      <c r="N277" s="621"/>
      <c r="O277" s="621"/>
      <c r="P277" s="621"/>
      <c r="Q277" s="621"/>
      <c r="R277" s="621"/>
      <c r="S277" s="621"/>
      <c r="T277" s="621"/>
      <c r="U277" s="621"/>
    </row>
    <row r="278" spans="2:21" ht="14.1" customHeight="1" x14ac:dyDescent="0.2">
      <c r="B278" s="621"/>
      <c r="C278" s="621"/>
      <c r="D278" s="621"/>
      <c r="E278" s="621"/>
      <c r="F278" s="621"/>
      <c r="G278" s="621"/>
      <c r="H278" s="621"/>
      <c r="I278" s="621"/>
      <c r="J278" s="621"/>
      <c r="K278" s="621"/>
      <c r="L278" s="622"/>
      <c r="M278" s="621"/>
      <c r="N278" s="621"/>
      <c r="O278" s="621"/>
      <c r="P278" s="621"/>
      <c r="Q278" s="621"/>
      <c r="R278" s="621"/>
      <c r="S278" s="621"/>
      <c r="T278" s="621"/>
      <c r="U278" s="621"/>
    </row>
    <row r="279" spans="2:21" ht="14.1" customHeight="1" x14ac:dyDescent="0.2">
      <c r="B279" s="621"/>
      <c r="C279" s="621"/>
      <c r="D279" s="621"/>
      <c r="E279" s="621"/>
      <c r="F279" s="621"/>
      <c r="G279" s="621"/>
      <c r="H279" s="621"/>
      <c r="I279" s="621"/>
      <c r="J279" s="621"/>
      <c r="K279" s="621"/>
      <c r="L279" s="622"/>
      <c r="M279" s="621"/>
      <c r="N279" s="621"/>
      <c r="O279" s="621"/>
      <c r="P279" s="621"/>
      <c r="Q279" s="621"/>
      <c r="R279" s="621"/>
      <c r="S279" s="621"/>
      <c r="T279" s="621"/>
      <c r="U279" s="621"/>
    </row>
    <row r="280" spans="2:21" ht="14.1" customHeight="1" x14ac:dyDescent="0.2">
      <c r="B280" s="621"/>
      <c r="C280" s="621"/>
      <c r="D280" s="621"/>
      <c r="E280" s="621"/>
      <c r="F280" s="621"/>
      <c r="G280" s="621"/>
      <c r="H280" s="621"/>
      <c r="I280" s="621"/>
      <c r="J280" s="621"/>
      <c r="K280" s="621"/>
      <c r="L280" s="622"/>
      <c r="M280" s="621"/>
      <c r="N280" s="621"/>
      <c r="O280" s="621"/>
      <c r="P280" s="621"/>
      <c r="Q280" s="621"/>
      <c r="R280" s="621"/>
      <c r="S280" s="621"/>
      <c r="T280" s="621"/>
      <c r="U280" s="621"/>
    </row>
    <row r="281" spans="2:21" ht="14.1" customHeight="1" x14ac:dyDescent="0.2">
      <c r="B281" s="621"/>
      <c r="C281" s="621"/>
      <c r="D281" s="621"/>
      <c r="E281" s="621"/>
      <c r="F281" s="621"/>
      <c r="G281" s="621"/>
      <c r="H281" s="621"/>
      <c r="I281" s="621"/>
      <c r="J281" s="621"/>
      <c r="K281" s="621"/>
      <c r="L281" s="622"/>
      <c r="M281" s="621"/>
      <c r="N281" s="621"/>
      <c r="O281" s="621"/>
      <c r="P281" s="621"/>
      <c r="Q281" s="621"/>
      <c r="R281" s="621"/>
      <c r="S281" s="621"/>
      <c r="T281" s="621"/>
      <c r="U281" s="621"/>
    </row>
    <row r="282" spans="2:21" ht="10.5" customHeight="1" x14ac:dyDescent="0.2">
      <c r="B282" s="14"/>
      <c r="C282" s="14"/>
      <c r="D282" s="14"/>
      <c r="E282" s="14"/>
    </row>
    <row r="283" spans="2:21" ht="15.75" customHeight="1" x14ac:dyDescent="0.2">
      <c r="B283" s="611" t="s">
        <v>211</v>
      </c>
      <c r="C283" s="611"/>
      <c r="D283" s="611"/>
      <c r="E283" s="611"/>
      <c r="F283" s="611"/>
      <c r="G283" s="611"/>
      <c r="H283" s="611"/>
      <c r="I283" s="611"/>
      <c r="J283" s="611"/>
      <c r="K283" s="611"/>
      <c r="L283" s="611"/>
      <c r="M283" s="611"/>
      <c r="N283" s="611"/>
      <c r="O283" s="611"/>
      <c r="P283" s="611"/>
      <c r="Q283" s="611"/>
      <c r="R283" s="611"/>
      <c r="S283" s="611"/>
      <c r="T283" s="611"/>
      <c r="U283" s="611"/>
    </row>
  </sheetData>
  <sheetProtection password="DC7F" sheet="1" objects="1" scenarios="1" selectLockedCells="1"/>
  <mergeCells count="95">
    <mergeCell ref="AE254:AR254"/>
    <mergeCell ref="AE255:AR255"/>
    <mergeCell ref="AE248:AR248"/>
    <mergeCell ref="AE249:AR249"/>
    <mergeCell ref="AE250:AR250"/>
    <mergeCell ref="AE251:AR251"/>
    <mergeCell ref="AE252:AR252"/>
    <mergeCell ref="B283:U283"/>
    <mergeCell ref="B273:B274"/>
    <mergeCell ref="C273:U273"/>
    <mergeCell ref="L274:P274"/>
    <mergeCell ref="Q274:U274"/>
    <mergeCell ref="B276:U276"/>
    <mergeCell ref="B277:L281"/>
    <mergeCell ref="M277:U281"/>
    <mergeCell ref="K254:U255"/>
    <mergeCell ref="C270:U270"/>
    <mergeCell ref="L271:P271"/>
    <mergeCell ref="Q271:U271"/>
    <mergeCell ref="B264:U264"/>
    <mergeCell ref="C266:U266"/>
    <mergeCell ref="B266:B271"/>
    <mergeCell ref="B252:J255"/>
    <mergeCell ref="B257:U257"/>
    <mergeCell ref="K252:U253"/>
    <mergeCell ref="B258:U261"/>
    <mergeCell ref="C267:U267"/>
    <mergeCell ref="L268:P268"/>
    <mergeCell ref="Q268:U268"/>
    <mergeCell ref="K246:U247"/>
    <mergeCell ref="K248:U249"/>
    <mergeCell ref="B244:J247"/>
    <mergeCell ref="B248:J251"/>
    <mergeCell ref="AE253:AR253"/>
    <mergeCell ref="AE244:AR244"/>
    <mergeCell ref="AE245:AR245"/>
    <mergeCell ref="AE246:AR246"/>
    <mergeCell ref="AE247:AR247"/>
    <mergeCell ref="K250:U251"/>
    <mergeCell ref="B241:J241"/>
    <mergeCell ref="P241:U241"/>
    <mergeCell ref="B243:U243"/>
    <mergeCell ref="K244:U245"/>
    <mergeCell ref="C216:K216"/>
    <mergeCell ref="B222:B224"/>
    <mergeCell ref="B220:B221"/>
    <mergeCell ref="L223:P223"/>
    <mergeCell ref="L224:P224"/>
    <mergeCell ref="L220:P220"/>
    <mergeCell ref="L221:P221"/>
    <mergeCell ref="L231:P231"/>
    <mergeCell ref="L216:P216"/>
    <mergeCell ref="L222:P222"/>
    <mergeCell ref="B206:B208"/>
    <mergeCell ref="B199:K199"/>
    <mergeCell ref="L199:P199"/>
    <mergeCell ref="L207:P207"/>
    <mergeCell ref="L208:P208"/>
    <mergeCell ref="B9:U9"/>
    <mergeCell ref="B195:U196"/>
    <mergeCell ref="J105:T105"/>
    <mergeCell ref="J107:T107"/>
    <mergeCell ref="S117:U117"/>
    <mergeCell ref="J137:U138"/>
    <mergeCell ref="J142:U142"/>
    <mergeCell ref="J147:U148"/>
    <mergeCell ref="J150:U150"/>
    <mergeCell ref="S172:U172"/>
    <mergeCell ref="C175:T175"/>
    <mergeCell ref="C177:T177"/>
    <mergeCell ref="C179:T179"/>
    <mergeCell ref="J92:U93"/>
    <mergeCell ref="B11:U11"/>
    <mergeCell ref="B12:U12"/>
    <mergeCell ref="B14:U14"/>
    <mergeCell ref="C18:J18"/>
    <mergeCell ref="S24:U24"/>
    <mergeCell ref="J26:U28"/>
    <mergeCell ref="J61:U61"/>
    <mergeCell ref="S72:U72"/>
    <mergeCell ref="J89:T89"/>
    <mergeCell ref="J90:T90"/>
    <mergeCell ref="L211:P211"/>
    <mergeCell ref="L217:P217"/>
    <mergeCell ref="L200:P200"/>
    <mergeCell ref="L201:P201"/>
    <mergeCell ref="L202:P202"/>
    <mergeCell ref="L203:P203"/>
    <mergeCell ref="L206:P206"/>
    <mergeCell ref="L215:P215"/>
    <mergeCell ref="R198:U198"/>
    <mergeCell ref="B198:Q198"/>
    <mergeCell ref="B214:B216"/>
    <mergeCell ref="L214:P214"/>
    <mergeCell ref="B200:B203"/>
  </mergeCells>
  <conditionalFormatting sqref="B31:D35 B37:D47 B49:D52 B75:E75 B120:E134 B136:E138 B141:E143 B145:E148 B150:E152 B154:E158 B160:E164 B166:B169 B171:B172 C172:E172 B54:D73 B77:E103 B105:E109 B283 E31:E73 D239 AE206:AE208 AE217 AE222 AE220 B111:E118 R214:U214 R229:U233 R217:U226 AE214:AE215">
    <cfRule type="expression" dxfId="1101" priority="845" stopIfTrue="1">
      <formula>B31=1</formula>
    </cfRule>
    <cfRule type="expression" dxfId="1100" priority="846" stopIfTrue="1">
      <formula>B31=3</formula>
    </cfRule>
    <cfRule type="expression" dxfId="1099" priority="847" stopIfTrue="1">
      <formula>B31=2</formula>
    </cfRule>
  </conditionalFormatting>
  <conditionalFormatting sqref="B170">
    <cfRule type="expression" dxfId="1098" priority="848" stopIfTrue="1">
      <formula>B170=1</formula>
    </cfRule>
    <cfRule type="expression" dxfId="1097" priority="849" stopIfTrue="1">
      <formula>B170=3</formula>
    </cfRule>
    <cfRule type="expression" dxfId="1096" priority="850" stopIfTrue="1">
      <formula>B170=2</formula>
    </cfRule>
  </conditionalFormatting>
  <conditionalFormatting sqref="B242:E242">
    <cfRule type="expression" dxfId="1095" priority="842" stopIfTrue="1">
      <formula>B242=1</formula>
    </cfRule>
    <cfRule type="expression" dxfId="1094" priority="843" stopIfTrue="1">
      <formula>B242=3</formula>
    </cfRule>
    <cfRule type="expression" dxfId="1093" priority="844" stopIfTrue="1">
      <formula>B242=2</formula>
    </cfRule>
  </conditionalFormatting>
  <conditionalFormatting sqref="B200 S200:S213">
    <cfRule type="expression" dxfId="1092" priority="839" stopIfTrue="1">
      <formula>B200=1</formula>
    </cfRule>
    <cfRule type="expression" dxfId="1091" priority="840" stopIfTrue="1">
      <formula>B200=3</formula>
    </cfRule>
    <cfRule type="expression" dxfId="1090" priority="841" stopIfTrue="1">
      <formula>B200=2</formula>
    </cfRule>
  </conditionalFormatting>
  <conditionalFormatting sqref="S207:U207">
    <cfRule type="expression" dxfId="1089" priority="815" stopIfTrue="1">
      <formula>S207=1</formula>
    </cfRule>
    <cfRule type="expression" dxfId="1088" priority="816" stopIfTrue="1">
      <formula>S207=3</formula>
    </cfRule>
    <cfRule type="expression" dxfId="1087" priority="817" stopIfTrue="1">
      <formula>S207=2</formula>
    </cfRule>
  </conditionalFormatting>
  <conditionalFormatting sqref="C238:D238">
    <cfRule type="expression" dxfId="1086" priority="836" stopIfTrue="1">
      <formula>C238=1</formula>
    </cfRule>
    <cfRule type="expression" dxfId="1085" priority="837" stopIfTrue="1">
      <formula>C238=3</formula>
    </cfRule>
    <cfRule type="expression" dxfId="1084" priority="838" stopIfTrue="1">
      <formula>C238=2</formula>
    </cfRule>
  </conditionalFormatting>
  <conditionalFormatting sqref="S208:U213">
    <cfRule type="expression" dxfId="1083" priority="812" stopIfTrue="1">
      <formula>S208=1</formula>
    </cfRule>
    <cfRule type="expression" dxfId="1082" priority="813" stopIfTrue="1">
      <formula>S208=3</formula>
    </cfRule>
    <cfRule type="expression" dxfId="1081" priority="814" stopIfTrue="1">
      <formula>S208=2</formula>
    </cfRule>
  </conditionalFormatting>
  <conditionalFormatting sqref="S206">
    <cfRule type="expression" dxfId="1080" priority="821" stopIfTrue="1">
      <formula>S206=1</formula>
    </cfRule>
    <cfRule type="expression" dxfId="1079" priority="822" stopIfTrue="1">
      <formula>S206=3</formula>
    </cfRule>
    <cfRule type="expression" dxfId="1078" priority="823" stopIfTrue="1">
      <formula>S206=2</formula>
    </cfRule>
  </conditionalFormatting>
  <conditionalFormatting sqref="T206:U206">
    <cfRule type="expression" dxfId="1077" priority="818" stopIfTrue="1">
      <formula>T206=1</formula>
    </cfRule>
    <cfRule type="expression" dxfId="1076" priority="819" stopIfTrue="1">
      <formula>T206=3</formula>
    </cfRule>
    <cfRule type="expression" dxfId="1075" priority="820" stopIfTrue="1">
      <formula>T206=2</formula>
    </cfRule>
  </conditionalFormatting>
  <conditionalFormatting sqref="S211">
    <cfRule type="expression" dxfId="1074" priority="809" stopIfTrue="1">
      <formula>S211=1</formula>
    </cfRule>
    <cfRule type="expression" dxfId="1073" priority="810" stopIfTrue="1">
      <formula>S211=3</formula>
    </cfRule>
    <cfRule type="expression" dxfId="1072" priority="811" stopIfTrue="1">
      <formula>S211=2</formula>
    </cfRule>
  </conditionalFormatting>
  <conditionalFormatting sqref="T211">
    <cfRule type="expression" dxfId="1071" priority="806" stopIfTrue="1">
      <formula>T211=1</formula>
    </cfRule>
    <cfRule type="expression" dxfId="1070" priority="807" stopIfTrue="1">
      <formula>T211=3</formula>
    </cfRule>
    <cfRule type="expression" dxfId="1069" priority="808" stopIfTrue="1">
      <formula>T211=2</formula>
    </cfRule>
  </conditionalFormatting>
  <conditionalFormatting sqref="U211">
    <cfRule type="expression" dxfId="1068" priority="803" stopIfTrue="1">
      <formula>U211=1</formula>
    </cfRule>
    <cfRule type="expression" dxfId="1067" priority="804" stopIfTrue="1">
      <formula>U211=3</formula>
    </cfRule>
    <cfRule type="expression" dxfId="1066" priority="805" stopIfTrue="1">
      <formula>U211=2</formula>
    </cfRule>
  </conditionalFormatting>
  <conditionalFormatting sqref="S217">
    <cfRule type="expression" dxfId="1065" priority="800" stopIfTrue="1">
      <formula>S217=1</formula>
    </cfRule>
    <cfRule type="expression" dxfId="1064" priority="801" stopIfTrue="1">
      <formula>S217=3</formula>
    </cfRule>
    <cfRule type="expression" dxfId="1063" priority="802" stopIfTrue="1">
      <formula>S217=2</formula>
    </cfRule>
  </conditionalFormatting>
  <conditionalFormatting sqref="T217:U217">
    <cfRule type="expression" dxfId="1062" priority="797" stopIfTrue="1">
      <formula>T217=1</formula>
    </cfRule>
    <cfRule type="expression" dxfId="1061" priority="798" stopIfTrue="1">
      <formula>T217=3</formula>
    </cfRule>
    <cfRule type="expression" dxfId="1060" priority="799" stopIfTrue="1">
      <formula>T217=2</formula>
    </cfRule>
  </conditionalFormatting>
  <conditionalFormatting sqref="T200:T213">
    <cfRule type="expression" dxfId="1059" priority="788" stopIfTrue="1">
      <formula>T200=1</formula>
    </cfRule>
    <cfRule type="expression" dxfId="1058" priority="789" stopIfTrue="1">
      <formula>T200=3</formula>
    </cfRule>
    <cfRule type="expression" dxfId="1057" priority="790" stopIfTrue="1">
      <formula>T200=2</formula>
    </cfRule>
  </conditionalFormatting>
  <conditionalFormatting sqref="B238">
    <cfRule type="expression" dxfId="1056" priority="794" stopIfTrue="1">
      <formula>B238=1</formula>
    </cfRule>
    <cfRule type="expression" dxfId="1055" priority="795" stopIfTrue="1">
      <formula>B238=3</formula>
    </cfRule>
    <cfRule type="expression" dxfId="1054" priority="796" stopIfTrue="1">
      <formula>B238=2</formula>
    </cfRule>
  </conditionalFormatting>
  <conditionalFormatting sqref="B262:E262">
    <cfRule type="expression" dxfId="1053" priority="791" stopIfTrue="1">
      <formula>B262=1</formula>
    </cfRule>
    <cfRule type="expression" dxfId="1052" priority="792" stopIfTrue="1">
      <formula>B262=3</formula>
    </cfRule>
    <cfRule type="expression" dxfId="1051" priority="793" stopIfTrue="1">
      <formula>B262=2</formula>
    </cfRule>
  </conditionalFormatting>
  <conditionalFormatting sqref="U200:U213">
    <cfRule type="expression" dxfId="1050" priority="785" stopIfTrue="1">
      <formula>U200=1</formula>
    </cfRule>
    <cfRule type="expression" dxfId="1049" priority="786" stopIfTrue="1">
      <formula>U200=3</formula>
    </cfRule>
    <cfRule type="expression" dxfId="1048" priority="787" stopIfTrue="1">
      <formula>U200=2</formula>
    </cfRule>
  </conditionalFormatting>
  <conditionalFormatting sqref="S201 S203 S205 S208:S213">
    <cfRule type="expression" dxfId="1047" priority="782" stopIfTrue="1">
      <formula>S201=1</formula>
    </cfRule>
    <cfRule type="expression" dxfId="1046" priority="783" stopIfTrue="1">
      <formula>S201=3</formula>
    </cfRule>
    <cfRule type="expression" dxfId="1045" priority="784" stopIfTrue="1">
      <formula>S201=2</formula>
    </cfRule>
  </conditionalFormatting>
  <conditionalFormatting sqref="T201 T203 T205 T208:T213">
    <cfRule type="expression" dxfId="1044" priority="779" stopIfTrue="1">
      <formula>T201=1</formula>
    </cfRule>
    <cfRule type="expression" dxfId="1043" priority="780" stopIfTrue="1">
      <formula>T201=3</formula>
    </cfRule>
    <cfRule type="expression" dxfId="1042" priority="781" stopIfTrue="1">
      <formula>T201=2</formula>
    </cfRule>
  </conditionalFormatting>
  <conditionalFormatting sqref="U203">
    <cfRule type="expression" dxfId="1041" priority="758" stopIfTrue="1">
      <formula>U203=1</formula>
    </cfRule>
    <cfRule type="expression" dxfId="1040" priority="759" stopIfTrue="1">
      <formula>U203=3</formula>
    </cfRule>
    <cfRule type="expression" dxfId="1039" priority="760" stopIfTrue="1">
      <formula>U203=2</formula>
    </cfRule>
  </conditionalFormatting>
  <conditionalFormatting sqref="U201 U203 U205 U208:U213">
    <cfRule type="expression" dxfId="1038" priority="776" stopIfTrue="1">
      <formula>U201=1</formula>
    </cfRule>
    <cfRule type="expression" dxfId="1037" priority="777" stopIfTrue="1">
      <formula>U201=3</formula>
    </cfRule>
    <cfRule type="expression" dxfId="1036" priority="778" stopIfTrue="1">
      <formula>U201=2</formula>
    </cfRule>
  </conditionalFormatting>
  <conditionalFormatting sqref="S202">
    <cfRule type="expression" dxfId="1035" priority="773" stopIfTrue="1">
      <formula>S202=1</formula>
    </cfRule>
    <cfRule type="expression" dxfId="1034" priority="774" stopIfTrue="1">
      <formula>S202=3</formula>
    </cfRule>
    <cfRule type="expression" dxfId="1033" priority="775" stopIfTrue="1">
      <formula>S202=2</formula>
    </cfRule>
  </conditionalFormatting>
  <conditionalFormatting sqref="T202">
    <cfRule type="expression" dxfId="1032" priority="770" stopIfTrue="1">
      <formula>T202=1</formula>
    </cfRule>
    <cfRule type="expression" dxfId="1031" priority="771" stopIfTrue="1">
      <formula>T202=3</formula>
    </cfRule>
    <cfRule type="expression" dxfId="1030" priority="772" stopIfTrue="1">
      <formula>T202=2</formula>
    </cfRule>
  </conditionalFormatting>
  <conditionalFormatting sqref="U202">
    <cfRule type="expression" dxfId="1029" priority="767" stopIfTrue="1">
      <formula>U202=1</formula>
    </cfRule>
    <cfRule type="expression" dxfId="1028" priority="768" stopIfTrue="1">
      <formula>U202=3</formula>
    </cfRule>
    <cfRule type="expression" dxfId="1027" priority="769" stopIfTrue="1">
      <formula>U202=2</formula>
    </cfRule>
  </conditionalFormatting>
  <conditionalFormatting sqref="S203">
    <cfRule type="expression" dxfId="1026" priority="764" stopIfTrue="1">
      <formula>S203=1</formula>
    </cfRule>
    <cfRule type="expression" dxfId="1025" priority="765" stopIfTrue="1">
      <formula>S203=3</formula>
    </cfRule>
    <cfRule type="expression" dxfId="1024" priority="766" stopIfTrue="1">
      <formula>S203=2</formula>
    </cfRule>
  </conditionalFormatting>
  <conditionalFormatting sqref="T203">
    <cfRule type="expression" dxfId="1023" priority="761" stopIfTrue="1">
      <formula>T203=1</formula>
    </cfRule>
    <cfRule type="expression" dxfId="1022" priority="762" stopIfTrue="1">
      <formula>T203=3</formula>
    </cfRule>
    <cfRule type="expression" dxfId="1021" priority="763" stopIfTrue="1">
      <formula>T203=2</formula>
    </cfRule>
  </conditionalFormatting>
  <conditionalFormatting sqref="U224 U230">
    <cfRule type="expression" dxfId="1020" priority="737" stopIfTrue="1">
      <formula>U224=1</formula>
    </cfRule>
    <cfRule type="expression" dxfId="1019" priority="738" stopIfTrue="1">
      <formula>U224=3</formula>
    </cfRule>
    <cfRule type="expression" dxfId="1018" priority="739" stopIfTrue="1">
      <formula>U224=2</formula>
    </cfRule>
  </conditionalFormatting>
  <conditionalFormatting sqref="U221">
    <cfRule type="expression" dxfId="1017" priority="725" stopIfTrue="1">
      <formula>U221=1</formula>
    </cfRule>
    <cfRule type="expression" dxfId="1016" priority="726" stopIfTrue="1">
      <formula>U221=3</formula>
    </cfRule>
    <cfRule type="expression" dxfId="1015" priority="727" stopIfTrue="1">
      <formula>U221=2</formula>
    </cfRule>
  </conditionalFormatting>
  <conditionalFormatting sqref="AE202">
    <cfRule type="expression" dxfId="1014" priority="636" stopIfTrue="1">
      <formula>AE202=1</formula>
    </cfRule>
    <cfRule type="expression" dxfId="1013" priority="637" stopIfTrue="1">
      <formula>AE202=3</formula>
    </cfRule>
    <cfRule type="expression" dxfId="1012" priority="638" stopIfTrue="1">
      <formula>AE202=2</formula>
    </cfRule>
  </conditionalFormatting>
  <conditionalFormatting sqref="S223 S229">
    <cfRule type="expression" dxfId="1011" priority="752" stopIfTrue="1">
      <formula>S223=1</formula>
    </cfRule>
    <cfRule type="expression" dxfId="1010" priority="753" stopIfTrue="1">
      <formula>S223=3</formula>
    </cfRule>
    <cfRule type="expression" dxfId="1009" priority="754" stopIfTrue="1">
      <formula>S223=2</formula>
    </cfRule>
  </conditionalFormatting>
  <conditionalFormatting sqref="T223 T229">
    <cfRule type="expression" dxfId="1008" priority="749" stopIfTrue="1">
      <formula>T223=1</formula>
    </cfRule>
    <cfRule type="expression" dxfId="1007" priority="750" stopIfTrue="1">
      <formula>T223=3</formula>
    </cfRule>
    <cfRule type="expression" dxfId="1006" priority="751" stopIfTrue="1">
      <formula>T223=2</formula>
    </cfRule>
  </conditionalFormatting>
  <conditionalFormatting sqref="U223 U229">
    <cfRule type="expression" dxfId="1005" priority="746" stopIfTrue="1">
      <formula>U223=1</formula>
    </cfRule>
    <cfRule type="expression" dxfId="1004" priority="747" stopIfTrue="1">
      <formula>U223=3</formula>
    </cfRule>
    <cfRule type="expression" dxfId="1003" priority="748" stopIfTrue="1">
      <formula>U223=2</formula>
    </cfRule>
  </conditionalFormatting>
  <conditionalFormatting sqref="S224 S230">
    <cfRule type="expression" dxfId="1002" priority="743" stopIfTrue="1">
      <formula>S224=1</formula>
    </cfRule>
    <cfRule type="expression" dxfId="1001" priority="744" stopIfTrue="1">
      <formula>S224=3</formula>
    </cfRule>
    <cfRule type="expression" dxfId="1000" priority="745" stopIfTrue="1">
      <formula>S224=2</formula>
    </cfRule>
  </conditionalFormatting>
  <conditionalFormatting sqref="T224 T230">
    <cfRule type="expression" dxfId="999" priority="740" stopIfTrue="1">
      <formula>T224=1</formula>
    </cfRule>
    <cfRule type="expression" dxfId="998" priority="741" stopIfTrue="1">
      <formula>T224=3</formula>
    </cfRule>
    <cfRule type="expression" dxfId="997" priority="742" stopIfTrue="1">
      <formula>T224=2</formula>
    </cfRule>
  </conditionalFormatting>
  <conditionalFormatting sqref="S220:U220 S233:U233">
    <cfRule type="expression" dxfId="996" priority="734" stopIfTrue="1">
      <formula>S220=1</formula>
    </cfRule>
    <cfRule type="expression" dxfId="995" priority="735" stopIfTrue="1">
      <formula>S220=3</formula>
    </cfRule>
    <cfRule type="expression" dxfId="994" priority="736" stopIfTrue="1">
      <formula>S220=2</formula>
    </cfRule>
  </conditionalFormatting>
  <conditionalFormatting sqref="S221">
    <cfRule type="expression" dxfId="993" priority="731" stopIfTrue="1">
      <formula>S221=1</formula>
    </cfRule>
    <cfRule type="expression" dxfId="992" priority="732" stopIfTrue="1">
      <formula>S221=3</formula>
    </cfRule>
    <cfRule type="expression" dxfId="991" priority="733" stopIfTrue="1">
      <formula>S221=2</formula>
    </cfRule>
  </conditionalFormatting>
  <conditionalFormatting sqref="T221">
    <cfRule type="expression" dxfId="990" priority="728" stopIfTrue="1">
      <formula>T221=1</formula>
    </cfRule>
    <cfRule type="expression" dxfId="989" priority="729" stopIfTrue="1">
      <formula>T221=3</formula>
    </cfRule>
    <cfRule type="expression" dxfId="988" priority="730" stopIfTrue="1">
      <formula>T221=2</formula>
    </cfRule>
  </conditionalFormatting>
  <conditionalFormatting sqref="S231">
    <cfRule type="expression" dxfId="987" priority="722" stopIfTrue="1">
      <formula>S231=1</formula>
    </cfRule>
    <cfRule type="expression" dxfId="986" priority="723" stopIfTrue="1">
      <formula>S231=3</formula>
    </cfRule>
    <cfRule type="expression" dxfId="985" priority="724" stopIfTrue="1">
      <formula>S231=2</formula>
    </cfRule>
  </conditionalFormatting>
  <conditionalFormatting sqref="T231">
    <cfRule type="expression" dxfId="984" priority="719" stopIfTrue="1">
      <formula>T231=1</formula>
    </cfRule>
    <cfRule type="expression" dxfId="983" priority="720" stopIfTrue="1">
      <formula>T231=3</formula>
    </cfRule>
    <cfRule type="expression" dxfId="982" priority="721" stopIfTrue="1">
      <formula>T231=2</formula>
    </cfRule>
  </conditionalFormatting>
  <conditionalFormatting sqref="U231">
    <cfRule type="expression" dxfId="981" priority="716" stopIfTrue="1">
      <formula>U231=1</formula>
    </cfRule>
    <cfRule type="expression" dxfId="980" priority="717" stopIfTrue="1">
      <formula>U231=3</formula>
    </cfRule>
    <cfRule type="expression" dxfId="979" priority="718" stopIfTrue="1">
      <formula>U231=2</formula>
    </cfRule>
  </conditionalFormatting>
  <conditionalFormatting sqref="S214:U214">
    <cfRule type="expression" dxfId="978" priority="713" stopIfTrue="1">
      <formula>S214=1</formula>
    </cfRule>
    <cfRule type="expression" dxfId="977" priority="714" stopIfTrue="1">
      <formula>S214=3</formula>
    </cfRule>
    <cfRule type="expression" dxfId="976" priority="715" stopIfTrue="1">
      <formula>S214=2</formula>
    </cfRule>
  </conditionalFormatting>
  <conditionalFormatting sqref="M3:O3">
    <cfRule type="cellIs" dxfId="975" priority="696" operator="equal">
      <formula>$K$19</formula>
    </cfRule>
    <cfRule type="cellIs" dxfId="974" priority="697" operator="equal">
      <formula>$K$19</formula>
    </cfRule>
    <cfRule type="cellIs" dxfId="973" priority="698" operator="equal">
      <formula>$K$19</formula>
    </cfRule>
    <cfRule type="cellIs" dxfId="972" priority="699" operator="equal">
      <formula>$K$19</formula>
    </cfRule>
    <cfRule type="cellIs" dxfId="971" priority="851" stopIfTrue="1" operator="equal">
      <formula>$K$19</formula>
    </cfRule>
    <cfRule type="expression" dxfId="970" priority="852" stopIfTrue="1">
      <formula>"N3=K21"</formula>
    </cfRule>
  </conditionalFormatting>
  <conditionalFormatting sqref="S200:U213 R214:U214 X229:Z233 R229:U233 R217:U226 AE229:AE233 X214:Z226 AE200:AE226">
    <cfRule type="cellIs" dxfId="969" priority="693" operator="equal">
      <formula>1</formula>
    </cfRule>
    <cfRule type="cellIs" dxfId="968" priority="694" operator="equal">
      <formula>1</formula>
    </cfRule>
    <cfRule type="cellIs" dxfId="967" priority="695" operator="equal">
      <formula>1</formula>
    </cfRule>
    <cfRule type="cellIs" dxfId="966" priority="700" stopIfTrue="1" operator="equal">
      <formula>4</formula>
    </cfRule>
    <cfRule type="cellIs" dxfId="965" priority="701" stopIfTrue="1" operator="equal">
      <formula>4</formula>
    </cfRule>
    <cfRule type="cellIs" dxfId="964" priority="702" stopIfTrue="1" operator="equal">
      <formula>4</formula>
    </cfRule>
    <cfRule type="cellIs" dxfId="963" priority="703" stopIfTrue="1" operator="equal">
      <formula>4</formula>
    </cfRule>
  </conditionalFormatting>
  <conditionalFormatting sqref="AE211">
    <cfRule type="expression" dxfId="962" priority="666" stopIfTrue="1">
      <formula>AE211=1</formula>
    </cfRule>
    <cfRule type="expression" dxfId="961" priority="667" stopIfTrue="1">
      <formula>AE211=3</formula>
    </cfRule>
    <cfRule type="expression" dxfId="960" priority="668" stopIfTrue="1">
      <formula>AE211=2</formula>
    </cfRule>
  </conditionalFormatting>
  <conditionalFormatting sqref="AE200">
    <cfRule type="expression" dxfId="959" priority="654" stopIfTrue="1">
      <formula>AE200=1</formula>
    </cfRule>
    <cfRule type="expression" dxfId="958" priority="655" stopIfTrue="1">
      <formula>AE200=3</formula>
    </cfRule>
    <cfRule type="expression" dxfId="957" priority="656" stopIfTrue="1">
      <formula>AE200=2</formula>
    </cfRule>
  </conditionalFormatting>
  <conditionalFormatting sqref="AE203">
    <cfRule type="expression" dxfId="956" priority="627" stopIfTrue="1">
      <formula>AE203=1</formula>
    </cfRule>
    <cfRule type="expression" dxfId="955" priority="628" stopIfTrue="1">
      <formula>AE203=3</formula>
    </cfRule>
    <cfRule type="expression" dxfId="954" priority="629" stopIfTrue="1">
      <formula>AE203=2</formula>
    </cfRule>
  </conditionalFormatting>
  <conditionalFormatting sqref="AE201">
    <cfRule type="expression" dxfId="953" priority="645" stopIfTrue="1">
      <formula>AE201=1</formula>
    </cfRule>
    <cfRule type="expression" dxfId="952" priority="646" stopIfTrue="1">
      <formula>AE201=3</formula>
    </cfRule>
    <cfRule type="expression" dxfId="951" priority="647" stopIfTrue="1">
      <formula>AE201=2</formula>
    </cfRule>
  </conditionalFormatting>
  <conditionalFormatting sqref="AE224">
    <cfRule type="expression" dxfId="950" priority="606" stopIfTrue="1">
      <formula>AE224=1</formula>
    </cfRule>
    <cfRule type="expression" dxfId="949" priority="607" stopIfTrue="1">
      <formula>AE224=3</formula>
    </cfRule>
    <cfRule type="expression" dxfId="948" priority="608" stopIfTrue="1">
      <formula>AE224=2</formula>
    </cfRule>
  </conditionalFormatting>
  <conditionalFormatting sqref="AE221">
    <cfRule type="expression" dxfId="947" priority="594" stopIfTrue="1">
      <formula>AE221=1</formula>
    </cfRule>
    <cfRule type="expression" dxfId="946" priority="595" stopIfTrue="1">
      <formula>AE221=3</formula>
    </cfRule>
    <cfRule type="expression" dxfId="945" priority="596" stopIfTrue="1">
      <formula>AE221=2</formula>
    </cfRule>
  </conditionalFormatting>
  <conditionalFormatting sqref="AE216">
    <cfRule type="expression" dxfId="944" priority="573" stopIfTrue="1">
      <formula>AE216=1</formula>
    </cfRule>
    <cfRule type="expression" dxfId="943" priority="574" stopIfTrue="1">
      <formula>AE216=3</formula>
    </cfRule>
    <cfRule type="expression" dxfId="942" priority="575" stopIfTrue="1">
      <formula>AE216=2</formula>
    </cfRule>
  </conditionalFormatting>
  <conditionalFormatting sqref="AE223">
    <cfRule type="expression" dxfId="941" priority="615" stopIfTrue="1">
      <formula>AE223=1</formula>
    </cfRule>
    <cfRule type="expression" dxfId="940" priority="616" stopIfTrue="1">
      <formula>AE223=3</formula>
    </cfRule>
    <cfRule type="expression" dxfId="939" priority="617" stopIfTrue="1">
      <formula>AE223=2</formula>
    </cfRule>
  </conditionalFormatting>
  <conditionalFormatting sqref="AE231">
    <cfRule type="expression" dxfId="938" priority="585" stopIfTrue="1">
      <formula>AE231=1</formula>
    </cfRule>
    <cfRule type="expression" dxfId="937" priority="586" stopIfTrue="1">
      <formula>AE231=3</formula>
    </cfRule>
    <cfRule type="expression" dxfId="936" priority="587" stopIfTrue="1">
      <formula>AE231=2</formula>
    </cfRule>
  </conditionalFormatting>
  <conditionalFormatting sqref="S231:U231">
    <cfRule type="expression" dxfId="935" priority="505" stopIfTrue="1">
      <formula>S231=1</formula>
    </cfRule>
    <cfRule type="expression" dxfId="934" priority="506" stopIfTrue="1">
      <formula>S231=3</formula>
    </cfRule>
    <cfRule type="expression" dxfId="933" priority="507" stopIfTrue="1">
      <formula>S231=2</formula>
    </cfRule>
  </conditionalFormatting>
  <conditionalFormatting sqref="U225 U231">
    <cfRule type="expression" dxfId="932" priority="475" stopIfTrue="1">
      <formula>U225=1</formula>
    </cfRule>
    <cfRule type="expression" dxfId="931" priority="476" stopIfTrue="1">
      <formula>U225=3</formula>
    </cfRule>
    <cfRule type="expression" dxfId="930" priority="477" stopIfTrue="1">
      <formula>U225=2</formula>
    </cfRule>
  </conditionalFormatting>
  <conditionalFormatting sqref="U229">
    <cfRule type="expression" dxfId="929" priority="463" stopIfTrue="1">
      <formula>U229=1</formula>
    </cfRule>
    <cfRule type="expression" dxfId="928" priority="464" stopIfTrue="1">
      <formula>U229=3</formula>
    </cfRule>
    <cfRule type="expression" dxfId="927" priority="465" stopIfTrue="1">
      <formula>U229=2</formula>
    </cfRule>
  </conditionalFormatting>
  <conditionalFormatting sqref="S224 S230">
    <cfRule type="expression" dxfId="926" priority="490" stopIfTrue="1">
      <formula>S224=1</formula>
    </cfRule>
    <cfRule type="expression" dxfId="925" priority="491" stopIfTrue="1">
      <formula>S224=3</formula>
    </cfRule>
    <cfRule type="expression" dxfId="924" priority="492" stopIfTrue="1">
      <formula>S224=2</formula>
    </cfRule>
  </conditionalFormatting>
  <conditionalFormatting sqref="T224 T230">
    <cfRule type="expression" dxfId="923" priority="487" stopIfTrue="1">
      <formula>T224=1</formula>
    </cfRule>
    <cfRule type="expression" dxfId="922" priority="488" stopIfTrue="1">
      <formula>T224=3</formula>
    </cfRule>
    <cfRule type="expression" dxfId="921" priority="489" stopIfTrue="1">
      <formula>T224=2</formula>
    </cfRule>
  </conditionalFormatting>
  <conditionalFormatting sqref="U224 U230">
    <cfRule type="expression" dxfId="920" priority="484" stopIfTrue="1">
      <formula>U224=1</formula>
    </cfRule>
    <cfRule type="expression" dxfId="919" priority="485" stopIfTrue="1">
      <formula>U224=3</formula>
    </cfRule>
    <cfRule type="expression" dxfId="918" priority="486" stopIfTrue="1">
      <formula>U224=2</formula>
    </cfRule>
  </conditionalFormatting>
  <conditionalFormatting sqref="S225 S231">
    <cfRule type="expression" dxfId="917" priority="481" stopIfTrue="1">
      <formula>S225=1</formula>
    </cfRule>
    <cfRule type="expression" dxfId="916" priority="482" stopIfTrue="1">
      <formula>S225=3</formula>
    </cfRule>
    <cfRule type="expression" dxfId="915" priority="483" stopIfTrue="1">
      <formula>S225=2</formula>
    </cfRule>
  </conditionalFormatting>
  <conditionalFormatting sqref="T225 T231">
    <cfRule type="expression" dxfId="914" priority="478" stopIfTrue="1">
      <formula>T225=1</formula>
    </cfRule>
    <cfRule type="expression" dxfId="913" priority="479" stopIfTrue="1">
      <formula>T225=3</formula>
    </cfRule>
    <cfRule type="expression" dxfId="912" priority="480" stopIfTrue="1">
      <formula>T225=2</formula>
    </cfRule>
  </conditionalFormatting>
  <conditionalFormatting sqref="S221:U221 S214:U214">
    <cfRule type="expression" dxfId="911" priority="472" stopIfTrue="1">
      <formula>S214=1</formula>
    </cfRule>
    <cfRule type="expression" dxfId="910" priority="473" stopIfTrue="1">
      <formula>S214=3</formula>
    </cfRule>
    <cfRule type="expression" dxfId="909" priority="474" stopIfTrue="1">
      <formula>S214=2</formula>
    </cfRule>
  </conditionalFormatting>
  <conditionalFormatting sqref="S229">
    <cfRule type="expression" dxfId="908" priority="469" stopIfTrue="1">
      <formula>S229=1</formula>
    </cfRule>
    <cfRule type="expression" dxfId="907" priority="470" stopIfTrue="1">
      <formula>S229=3</formula>
    </cfRule>
    <cfRule type="expression" dxfId="906" priority="471" stopIfTrue="1">
      <formula>S229=2</formula>
    </cfRule>
  </conditionalFormatting>
  <conditionalFormatting sqref="T229">
    <cfRule type="expression" dxfId="905" priority="466" stopIfTrue="1">
      <formula>T229=1</formula>
    </cfRule>
    <cfRule type="expression" dxfId="904" priority="467" stopIfTrue="1">
      <formula>T229=3</formula>
    </cfRule>
    <cfRule type="expression" dxfId="903" priority="468" stopIfTrue="1">
      <formula>T229=2</formula>
    </cfRule>
  </conditionalFormatting>
  <conditionalFormatting sqref="S232">
    <cfRule type="expression" dxfId="902" priority="460" stopIfTrue="1">
      <formula>S232=1</formula>
    </cfRule>
    <cfRule type="expression" dxfId="901" priority="461" stopIfTrue="1">
      <formula>S232=3</formula>
    </cfRule>
    <cfRule type="expression" dxfId="900" priority="462" stopIfTrue="1">
      <formula>S232=2</formula>
    </cfRule>
  </conditionalFormatting>
  <conditionalFormatting sqref="T232">
    <cfRule type="expression" dxfId="899" priority="457" stopIfTrue="1">
      <formula>T232=1</formula>
    </cfRule>
    <cfRule type="expression" dxfId="898" priority="458" stopIfTrue="1">
      <formula>T232=3</formula>
    </cfRule>
    <cfRule type="expression" dxfId="897" priority="459" stopIfTrue="1">
      <formula>T232=2</formula>
    </cfRule>
  </conditionalFormatting>
  <conditionalFormatting sqref="U232">
    <cfRule type="expression" dxfId="896" priority="454" stopIfTrue="1">
      <formula>U232=1</formula>
    </cfRule>
    <cfRule type="expression" dxfId="895" priority="455" stopIfTrue="1">
      <formula>U232=3</formula>
    </cfRule>
    <cfRule type="expression" dxfId="894" priority="456" stopIfTrue="1">
      <formula>U232=2</formula>
    </cfRule>
  </conditionalFormatting>
  <conditionalFormatting sqref="S232:U232">
    <cfRule type="expression" dxfId="893" priority="451" stopIfTrue="1">
      <formula>S232=1</formula>
    </cfRule>
    <cfRule type="expression" dxfId="892" priority="452" stopIfTrue="1">
      <formula>S232=3</formula>
    </cfRule>
    <cfRule type="expression" dxfId="891" priority="453" stopIfTrue="1">
      <formula>S232=2</formula>
    </cfRule>
  </conditionalFormatting>
  <conditionalFormatting sqref="R206">
    <cfRule type="expression" dxfId="890" priority="448" stopIfTrue="1">
      <formula>R206=1</formula>
    </cfRule>
    <cfRule type="expression" dxfId="889" priority="449" stopIfTrue="1">
      <formula>R206=3</formula>
    </cfRule>
    <cfRule type="expression" dxfId="888" priority="450" stopIfTrue="1">
      <formula>R206=2</formula>
    </cfRule>
  </conditionalFormatting>
  <conditionalFormatting sqref="R207">
    <cfRule type="expression" dxfId="887" priority="445" stopIfTrue="1">
      <formula>R207=1</formula>
    </cfRule>
    <cfRule type="expression" dxfId="886" priority="446" stopIfTrue="1">
      <formula>R207=3</formula>
    </cfRule>
    <cfRule type="expression" dxfId="885" priority="447" stopIfTrue="1">
      <formula>R207=2</formula>
    </cfRule>
  </conditionalFormatting>
  <conditionalFormatting sqref="R208:R213">
    <cfRule type="expression" dxfId="884" priority="442" stopIfTrue="1">
      <formula>R208=1</formula>
    </cfRule>
    <cfRule type="expression" dxfId="883" priority="443" stopIfTrue="1">
      <formula>R208=3</formula>
    </cfRule>
    <cfRule type="expression" dxfId="882" priority="444" stopIfTrue="1">
      <formula>R208=2</formula>
    </cfRule>
  </conditionalFormatting>
  <conditionalFormatting sqref="R211">
    <cfRule type="expression" dxfId="881" priority="439" stopIfTrue="1">
      <formula>R211=1</formula>
    </cfRule>
    <cfRule type="expression" dxfId="880" priority="440" stopIfTrue="1">
      <formula>R211=3</formula>
    </cfRule>
    <cfRule type="expression" dxfId="879" priority="441" stopIfTrue="1">
      <formula>R211=2</formula>
    </cfRule>
  </conditionalFormatting>
  <conditionalFormatting sqref="R217">
    <cfRule type="expression" dxfId="878" priority="436" stopIfTrue="1">
      <formula>R217=1</formula>
    </cfRule>
    <cfRule type="expression" dxfId="877" priority="437" stopIfTrue="1">
      <formula>R217=3</formula>
    </cfRule>
    <cfRule type="expression" dxfId="876" priority="438" stopIfTrue="1">
      <formula>R217=2</formula>
    </cfRule>
  </conditionalFormatting>
  <conditionalFormatting sqref="R200:R213">
    <cfRule type="expression" dxfId="875" priority="433" stopIfTrue="1">
      <formula>R200=1</formula>
    </cfRule>
    <cfRule type="expression" dxfId="874" priority="434" stopIfTrue="1">
      <formula>R200=3</formula>
    </cfRule>
    <cfRule type="expression" dxfId="873" priority="435" stopIfTrue="1">
      <formula>R200=2</formula>
    </cfRule>
  </conditionalFormatting>
  <conditionalFormatting sqref="R201 R203 R205 R208:R213">
    <cfRule type="expression" dxfId="872" priority="430" stopIfTrue="1">
      <formula>R201=1</formula>
    </cfRule>
    <cfRule type="expression" dxfId="871" priority="431" stopIfTrue="1">
      <formula>R201=3</formula>
    </cfRule>
    <cfRule type="expression" dxfId="870" priority="432" stopIfTrue="1">
      <formula>R201=2</formula>
    </cfRule>
  </conditionalFormatting>
  <conditionalFormatting sqref="R202">
    <cfRule type="expression" dxfId="869" priority="427" stopIfTrue="1">
      <formula>R202=1</formula>
    </cfRule>
    <cfRule type="expression" dxfId="868" priority="428" stopIfTrue="1">
      <formula>R202=3</formula>
    </cfRule>
    <cfRule type="expression" dxfId="867" priority="429" stopIfTrue="1">
      <formula>R202=2</formula>
    </cfRule>
  </conditionalFormatting>
  <conditionalFormatting sqref="R203">
    <cfRule type="expression" dxfId="866" priority="424" stopIfTrue="1">
      <formula>R203=1</formula>
    </cfRule>
    <cfRule type="expression" dxfId="865" priority="425" stopIfTrue="1">
      <formula>R203=3</formula>
    </cfRule>
    <cfRule type="expression" dxfId="864" priority="426" stopIfTrue="1">
      <formula>R203=2</formula>
    </cfRule>
  </conditionalFormatting>
  <conditionalFormatting sqref="R223 R229">
    <cfRule type="expression" dxfId="863" priority="418" stopIfTrue="1">
      <formula>R223=1</formula>
    </cfRule>
    <cfRule type="expression" dxfId="862" priority="419" stopIfTrue="1">
      <formula>R223=3</formula>
    </cfRule>
    <cfRule type="expression" dxfId="861" priority="420" stopIfTrue="1">
      <formula>R223=2</formula>
    </cfRule>
  </conditionalFormatting>
  <conditionalFormatting sqref="R224 R230">
    <cfRule type="expression" dxfId="860" priority="415" stopIfTrue="1">
      <formula>R224=1</formula>
    </cfRule>
    <cfRule type="expression" dxfId="859" priority="416" stopIfTrue="1">
      <formula>R224=3</formula>
    </cfRule>
    <cfRule type="expression" dxfId="858" priority="417" stopIfTrue="1">
      <formula>R224=2</formula>
    </cfRule>
  </conditionalFormatting>
  <conditionalFormatting sqref="R220 R233">
    <cfRule type="expression" dxfId="857" priority="412" stopIfTrue="1">
      <formula>R220=1</formula>
    </cfRule>
    <cfRule type="expression" dxfId="856" priority="413" stopIfTrue="1">
      <formula>R220=3</formula>
    </cfRule>
    <cfRule type="expression" dxfId="855" priority="414" stopIfTrue="1">
      <formula>R220=2</formula>
    </cfRule>
  </conditionalFormatting>
  <conditionalFormatting sqref="R221">
    <cfRule type="expression" dxfId="854" priority="409" stopIfTrue="1">
      <formula>R221=1</formula>
    </cfRule>
    <cfRule type="expression" dxfId="853" priority="410" stopIfTrue="1">
      <formula>R221=3</formula>
    </cfRule>
    <cfRule type="expression" dxfId="852" priority="411" stopIfTrue="1">
      <formula>R221=2</formula>
    </cfRule>
  </conditionalFormatting>
  <conditionalFormatting sqref="R231">
    <cfRule type="expression" dxfId="851" priority="406" stopIfTrue="1">
      <formula>R231=1</formula>
    </cfRule>
    <cfRule type="expression" dxfId="850" priority="407" stopIfTrue="1">
      <formula>R231=3</formula>
    </cfRule>
    <cfRule type="expression" dxfId="849" priority="408" stopIfTrue="1">
      <formula>R231=2</formula>
    </cfRule>
  </conditionalFormatting>
  <conditionalFormatting sqref="R214">
    <cfRule type="expression" dxfId="848" priority="403" stopIfTrue="1">
      <formula>R214=1</formula>
    </cfRule>
    <cfRule type="expression" dxfId="847" priority="404" stopIfTrue="1">
      <formula>R214=3</formula>
    </cfRule>
    <cfRule type="expression" dxfId="846" priority="405" stopIfTrue="1">
      <formula>R214=2</formula>
    </cfRule>
  </conditionalFormatting>
  <conditionalFormatting sqref="R200:R213">
    <cfRule type="cellIs" dxfId="845" priority="393" operator="equal">
      <formula>1</formula>
    </cfRule>
    <cfRule type="cellIs" dxfId="844" priority="394" operator="equal">
      <formula>1</formula>
    </cfRule>
    <cfRule type="cellIs" dxfId="843" priority="395" operator="equal">
      <formula>1</formula>
    </cfRule>
    <cfRule type="cellIs" dxfId="842" priority="396" stopIfTrue="1" operator="equal">
      <formula>4</formula>
    </cfRule>
    <cfRule type="cellIs" dxfId="841" priority="397" stopIfTrue="1" operator="equal">
      <formula>4</formula>
    </cfRule>
    <cfRule type="cellIs" dxfId="840" priority="398" stopIfTrue="1" operator="equal">
      <formula>4</formula>
    </cfRule>
    <cfRule type="cellIs" dxfId="839" priority="399" stopIfTrue="1" operator="equal">
      <formula>4</formula>
    </cfRule>
  </conditionalFormatting>
  <conditionalFormatting sqref="R231">
    <cfRule type="expression" dxfId="838" priority="390" stopIfTrue="1">
      <formula>R231=1</formula>
    </cfRule>
    <cfRule type="expression" dxfId="837" priority="391" stopIfTrue="1">
      <formula>R231=3</formula>
    </cfRule>
    <cfRule type="expression" dxfId="836" priority="392" stopIfTrue="1">
      <formula>R231=2</formula>
    </cfRule>
  </conditionalFormatting>
  <conditionalFormatting sqref="R224 R230">
    <cfRule type="expression" dxfId="835" priority="381" stopIfTrue="1">
      <formula>R224=1</formula>
    </cfRule>
    <cfRule type="expression" dxfId="834" priority="382" stopIfTrue="1">
      <formula>R224=3</formula>
    </cfRule>
    <cfRule type="expression" dxfId="833" priority="383" stopIfTrue="1">
      <formula>R224=2</formula>
    </cfRule>
  </conditionalFormatting>
  <conditionalFormatting sqref="R225 R231">
    <cfRule type="expression" dxfId="832" priority="378" stopIfTrue="1">
      <formula>R225=1</formula>
    </cfRule>
    <cfRule type="expression" dxfId="831" priority="379" stopIfTrue="1">
      <formula>R225=3</formula>
    </cfRule>
    <cfRule type="expression" dxfId="830" priority="380" stopIfTrue="1">
      <formula>R225=2</formula>
    </cfRule>
  </conditionalFormatting>
  <conditionalFormatting sqref="R221 R214">
    <cfRule type="expression" dxfId="829" priority="375" stopIfTrue="1">
      <formula>R214=1</formula>
    </cfRule>
    <cfRule type="expression" dxfId="828" priority="376" stopIfTrue="1">
      <formula>R214=3</formula>
    </cfRule>
    <cfRule type="expression" dxfId="827" priority="377" stopIfTrue="1">
      <formula>R214=2</formula>
    </cfRule>
  </conditionalFormatting>
  <conditionalFormatting sqref="R229">
    <cfRule type="expression" dxfId="826" priority="372" stopIfTrue="1">
      <formula>R229=1</formula>
    </cfRule>
    <cfRule type="expression" dxfId="825" priority="373" stopIfTrue="1">
      <formula>R229=3</formula>
    </cfRule>
    <cfRule type="expression" dxfId="824" priority="374" stopIfTrue="1">
      <formula>R229=2</formula>
    </cfRule>
  </conditionalFormatting>
  <conditionalFormatting sqref="R232">
    <cfRule type="expression" dxfId="823" priority="369" stopIfTrue="1">
      <formula>R232=1</formula>
    </cfRule>
    <cfRule type="expression" dxfId="822" priority="370" stopIfTrue="1">
      <formula>R232=3</formula>
    </cfRule>
    <cfRule type="expression" dxfId="821" priority="371" stopIfTrue="1">
      <formula>R232=2</formula>
    </cfRule>
  </conditionalFormatting>
  <conditionalFormatting sqref="R232">
    <cfRule type="expression" dxfId="820" priority="366" stopIfTrue="1">
      <formula>R232=1</formula>
    </cfRule>
    <cfRule type="expression" dxfId="819" priority="367" stopIfTrue="1">
      <formula>R232=3</formula>
    </cfRule>
    <cfRule type="expression" dxfId="818" priority="368" stopIfTrue="1">
      <formula>R232=2</formula>
    </cfRule>
  </conditionalFormatting>
  <conditionalFormatting sqref="S206">
    <cfRule type="expression" dxfId="817" priority="363" stopIfTrue="1">
      <formula>S206=1</formula>
    </cfRule>
    <cfRule type="expression" dxfId="816" priority="364" stopIfTrue="1">
      <formula>S206=3</formula>
    </cfRule>
    <cfRule type="expression" dxfId="815" priority="365" stopIfTrue="1">
      <formula>S206=2</formula>
    </cfRule>
  </conditionalFormatting>
  <conditionalFormatting sqref="S211">
    <cfRule type="expression" dxfId="814" priority="360" stopIfTrue="1">
      <formula>S211=1</formula>
    </cfRule>
    <cfRule type="expression" dxfId="813" priority="361" stopIfTrue="1">
      <formula>S211=3</formula>
    </cfRule>
    <cfRule type="expression" dxfId="812" priority="362" stopIfTrue="1">
      <formula>S211=2</formula>
    </cfRule>
  </conditionalFormatting>
  <conditionalFormatting sqref="S217">
    <cfRule type="expression" dxfId="811" priority="357" stopIfTrue="1">
      <formula>S217=1</formula>
    </cfRule>
    <cfRule type="expression" dxfId="810" priority="358" stopIfTrue="1">
      <formula>S217=3</formula>
    </cfRule>
    <cfRule type="expression" dxfId="809" priority="359" stopIfTrue="1">
      <formula>S217=2</formula>
    </cfRule>
  </conditionalFormatting>
  <conditionalFormatting sqref="S200:S213">
    <cfRule type="expression" dxfId="808" priority="354" stopIfTrue="1">
      <formula>S200=1</formula>
    </cfRule>
    <cfRule type="expression" dxfId="807" priority="355" stopIfTrue="1">
      <formula>S200=3</formula>
    </cfRule>
    <cfRule type="expression" dxfId="806" priority="356" stopIfTrue="1">
      <formula>S200=2</formula>
    </cfRule>
  </conditionalFormatting>
  <conditionalFormatting sqref="S203">
    <cfRule type="expression" dxfId="805" priority="345" stopIfTrue="1">
      <formula>S203=1</formula>
    </cfRule>
    <cfRule type="expression" dxfId="804" priority="346" stopIfTrue="1">
      <formula>S203=3</formula>
    </cfRule>
    <cfRule type="expression" dxfId="803" priority="347" stopIfTrue="1">
      <formula>S203=2</formula>
    </cfRule>
  </conditionalFormatting>
  <conditionalFormatting sqref="S201 S203 S205 S208:S213">
    <cfRule type="expression" dxfId="802" priority="351" stopIfTrue="1">
      <formula>S201=1</formula>
    </cfRule>
    <cfRule type="expression" dxfId="801" priority="352" stopIfTrue="1">
      <formula>S201=3</formula>
    </cfRule>
    <cfRule type="expression" dxfId="800" priority="353" stopIfTrue="1">
      <formula>S201=2</formula>
    </cfRule>
  </conditionalFormatting>
  <conditionalFormatting sqref="S202">
    <cfRule type="expression" dxfId="799" priority="348" stopIfTrue="1">
      <formula>S202=1</formula>
    </cfRule>
    <cfRule type="expression" dxfId="798" priority="349" stopIfTrue="1">
      <formula>S202=3</formula>
    </cfRule>
    <cfRule type="expression" dxfId="797" priority="350" stopIfTrue="1">
      <formula>S202=2</formula>
    </cfRule>
  </conditionalFormatting>
  <conditionalFormatting sqref="S224 S230">
    <cfRule type="expression" dxfId="796" priority="339" stopIfTrue="1">
      <formula>S224=1</formula>
    </cfRule>
    <cfRule type="expression" dxfId="795" priority="340" stopIfTrue="1">
      <formula>S224=3</formula>
    </cfRule>
    <cfRule type="expression" dxfId="794" priority="341" stopIfTrue="1">
      <formula>S224=2</formula>
    </cfRule>
  </conditionalFormatting>
  <conditionalFormatting sqref="S221">
    <cfRule type="expression" dxfId="793" priority="336" stopIfTrue="1">
      <formula>S221=1</formula>
    </cfRule>
    <cfRule type="expression" dxfId="792" priority="337" stopIfTrue="1">
      <formula>S221=3</formula>
    </cfRule>
    <cfRule type="expression" dxfId="791" priority="338" stopIfTrue="1">
      <formula>S221=2</formula>
    </cfRule>
  </conditionalFormatting>
  <conditionalFormatting sqref="S223 S229">
    <cfRule type="expression" dxfId="790" priority="342" stopIfTrue="1">
      <formula>S223=1</formula>
    </cfRule>
    <cfRule type="expression" dxfId="789" priority="343" stopIfTrue="1">
      <formula>S223=3</formula>
    </cfRule>
    <cfRule type="expression" dxfId="788" priority="344" stopIfTrue="1">
      <formula>S223=2</formula>
    </cfRule>
  </conditionalFormatting>
  <conditionalFormatting sqref="S231">
    <cfRule type="expression" dxfId="787" priority="333" stopIfTrue="1">
      <formula>S231=1</formula>
    </cfRule>
    <cfRule type="expression" dxfId="786" priority="334" stopIfTrue="1">
      <formula>S231=3</formula>
    </cfRule>
    <cfRule type="expression" dxfId="785" priority="335" stopIfTrue="1">
      <formula>S231=2</formula>
    </cfRule>
  </conditionalFormatting>
  <conditionalFormatting sqref="S225 S231">
    <cfRule type="expression" dxfId="784" priority="321" stopIfTrue="1">
      <formula>S225=1</formula>
    </cfRule>
    <cfRule type="expression" dxfId="783" priority="322" stopIfTrue="1">
      <formula>S225=3</formula>
    </cfRule>
    <cfRule type="expression" dxfId="782" priority="323" stopIfTrue="1">
      <formula>S225=2</formula>
    </cfRule>
  </conditionalFormatting>
  <conditionalFormatting sqref="S229">
    <cfRule type="expression" dxfId="781" priority="318" stopIfTrue="1">
      <formula>S229=1</formula>
    </cfRule>
    <cfRule type="expression" dxfId="780" priority="319" stopIfTrue="1">
      <formula>S229=3</formula>
    </cfRule>
    <cfRule type="expression" dxfId="779" priority="320" stopIfTrue="1">
      <formula>S229=2</formula>
    </cfRule>
  </conditionalFormatting>
  <conditionalFormatting sqref="S224 S230">
    <cfRule type="expression" dxfId="778" priority="324" stopIfTrue="1">
      <formula>S224=1</formula>
    </cfRule>
    <cfRule type="expression" dxfId="777" priority="325" stopIfTrue="1">
      <formula>S224=3</formula>
    </cfRule>
    <cfRule type="expression" dxfId="776" priority="326" stopIfTrue="1">
      <formula>S224=2</formula>
    </cfRule>
  </conditionalFormatting>
  <conditionalFormatting sqref="S232">
    <cfRule type="expression" dxfId="775" priority="315" stopIfTrue="1">
      <formula>S232=1</formula>
    </cfRule>
    <cfRule type="expression" dxfId="774" priority="316" stopIfTrue="1">
      <formula>S232=3</formula>
    </cfRule>
    <cfRule type="expression" dxfId="773" priority="317" stopIfTrue="1">
      <formula>S232=2</formula>
    </cfRule>
  </conditionalFormatting>
  <conditionalFormatting sqref="U201">
    <cfRule type="expression" dxfId="772" priority="312" stopIfTrue="1">
      <formula>U201=1</formula>
    </cfRule>
    <cfRule type="expression" dxfId="771" priority="313" stopIfTrue="1">
      <formula>U201=3</formula>
    </cfRule>
    <cfRule type="expression" dxfId="770" priority="314" stopIfTrue="1">
      <formula>U201=2</formula>
    </cfRule>
  </conditionalFormatting>
  <conditionalFormatting sqref="B243">
    <cfRule type="expression" dxfId="769" priority="297" stopIfTrue="1">
      <formula>B243=1</formula>
    </cfRule>
    <cfRule type="expression" dxfId="768" priority="298" stopIfTrue="1">
      <formula>B243=3</formula>
    </cfRule>
    <cfRule type="expression" dxfId="767" priority="299" stopIfTrue="1">
      <formula>B243=2</formula>
    </cfRule>
  </conditionalFormatting>
  <conditionalFormatting sqref="B248">
    <cfRule type="expression" dxfId="766" priority="294" stopIfTrue="1">
      <formula>B248=1</formula>
    </cfRule>
    <cfRule type="expression" dxfId="765" priority="295" stopIfTrue="1">
      <formula>B248=3</formula>
    </cfRule>
    <cfRule type="expression" dxfId="764" priority="296" stopIfTrue="1">
      <formula>B248=2</formula>
    </cfRule>
  </conditionalFormatting>
  <conditionalFormatting sqref="B244">
    <cfRule type="expression" dxfId="763" priority="288" stopIfTrue="1">
      <formula>B244=1</formula>
    </cfRule>
    <cfRule type="expression" dxfId="762" priority="289" stopIfTrue="1">
      <formula>B244=3</formula>
    </cfRule>
    <cfRule type="expression" dxfId="761" priority="290" stopIfTrue="1">
      <formula>B244=2</formula>
    </cfRule>
  </conditionalFormatting>
  <conditionalFormatting sqref="B252">
    <cfRule type="expression" dxfId="760" priority="285" stopIfTrue="1">
      <formula>B252=1</formula>
    </cfRule>
    <cfRule type="expression" dxfId="759" priority="286" stopIfTrue="1">
      <formula>B252=3</formula>
    </cfRule>
    <cfRule type="expression" dxfId="758" priority="287" stopIfTrue="1">
      <formula>B252=2</formula>
    </cfRule>
  </conditionalFormatting>
  <conditionalFormatting sqref="B256:E256 B257:B258">
    <cfRule type="expression" dxfId="757" priority="282" stopIfTrue="1">
      <formula>B256=1</formula>
    </cfRule>
    <cfRule type="expression" dxfId="756" priority="283" stopIfTrue="1">
      <formula>B256=3</formula>
    </cfRule>
    <cfRule type="expression" dxfId="755" priority="284" stopIfTrue="1">
      <formula>B256=2</formula>
    </cfRule>
  </conditionalFormatting>
  <conditionalFormatting sqref="X200:Z213">
    <cfRule type="cellIs" dxfId="754" priority="146" operator="equal">
      <formula>1</formula>
    </cfRule>
    <cfRule type="cellIs" dxfId="753" priority="147" operator="equal">
      <formula>1</formula>
    </cfRule>
    <cfRule type="cellIs" dxfId="752" priority="148" operator="equal">
      <formula>1</formula>
    </cfRule>
    <cfRule type="cellIs" dxfId="751" priority="149" stopIfTrue="1" operator="equal">
      <formula>4</formula>
    </cfRule>
    <cfRule type="cellIs" dxfId="750" priority="150" stopIfTrue="1" operator="equal">
      <formula>4</formula>
    </cfRule>
    <cfRule type="cellIs" dxfId="749" priority="151" stopIfTrue="1" operator="equal">
      <formula>4</formula>
    </cfRule>
    <cfRule type="cellIs" dxfId="748" priority="152" stopIfTrue="1" operator="equal">
      <formula>4</formula>
    </cfRule>
  </conditionalFormatting>
  <conditionalFormatting sqref="X200">
    <cfRule type="expression" dxfId="747" priority="267" stopIfTrue="1">
      <formula>X200=1</formula>
    </cfRule>
    <cfRule type="expression" dxfId="746" priority="268" stopIfTrue="1">
      <formula>X200=3</formula>
    </cfRule>
    <cfRule type="expression" dxfId="745" priority="269" stopIfTrue="1">
      <formula>X200=2</formula>
    </cfRule>
  </conditionalFormatting>
  <conditionalFormatting sqref="X206">
    <cfRule type="expression" dxfId="744" priority="264" stopIfTrue="1">
      <formula>X206=1</formula>
    </cfRule>
    <cfRule type="expression" dxfId="743" priority="265" stopIfTrue="1">
      <formula>X206=3</formula>
    </cfRule>
    <cfRule type="expression" dxfId="742" priority="266" stopIfTrue="1">
      <formula>X206=2</formula>
    </cfRule>
  </conditionalFormatting>
  <conditionalFormatting sqref="Y206:Z206">
    <cfRule type="expression" dxfId="741" priority="261" stopIfTrue="1">
      <formula>Y206=1</formula>
    </cfRule>
    <cfRule type="expression" dxfId="740" priority="262" stopIfTrue="1">
      <formula>Y206=3</formula>
    </cfRule>
    <cfRule type="expression" dxfId="739" priority="263" stopIfTrue="1">
      <formula>Y206=2</formula>
    </cfRule>
  </conditionalFormatting>
  <conditionalFormatting sqref="X207:Z207">
    <cfRule type="expression" dxfId="738" priority="258" stopIfTrue="1">
      <formula>X207=1</formula>
    </cfRule>
    <cfRule type="expression" dxfId="737" priority="259" stopIfTrue="1">
      <formula>X207=3</formula>
    </cfRule>
    <cfRule type="expression" dxfId="736" priority="260" stopIfTrue="1">
      <formula>X207=2</formula>
    </cfRule>
  </conditionalFormatting>
  <conditionalFormatting sqref="X208:Z208">
    <cfRule type="expression" dxfId="735" priority="255" stopIfTrue="1">
      <formula>X208=1</formula>
    </cfRule>
    <cfRule type="expression" dxfId="734" priority="256" stopIfTrue="1">
      <formula>X208=3</formula>
    </cfRule>
    <cfRule type="expression" dxfId="733" priority="257" stopIfTrue="1">
      <formula>X208=2</formula>
    </cfRule>
  </conditionalFormatting>
  <conditionalFormatting sqref="X211">
    <cfRule type="expression" dxfId="732" priority="252" stopIfTrue="1">
      <formula>X211=1</formula>
    </cfRule>
    <cfRule type="expression" dxfId="731" priority="253" stopIfTrue="1">
      <formula>X211=3</formula>
    </cfRule>
    <cfRule type="expression" dxfId="730" priority="254" stopIfTrue="1">
      <formula>X211=2</formula>
    </cfRule>
  </conditionalFormatting>
  <conditionalFormatting sqref="Y211">
    <cfRule type="expression" dxfId="729" priority="249" stopIfTrue="1">
      <formula>Y211=1</formula>
    </cfRule>
    <cfRule type="expression" dxfId="728" priority="250" stopIfTrue="1">
      <formula>Y211=3</formula>
    </cfRule>
    <cfRule type="expression" dxfId="727" priority="251" stopIfTrue="1">
      <formula>Y211=2</formula>
    </cfRule>
  </conditionalFormatting>
  <conditionalFormatting sqref="Z211">
    <cfRule type="expression" dxfId="726" priority="246" stopIfTrue="1">
      <formula>Z211=1</formula>
    </cfRule>
    <cfRule type="expression" dxfId="725" priority="247" stopIfTrue="1">
      <formula>Z211=3</formula>
    </cfRule>
    <cfRule type="expression" dxfId="724" priority="248" stopIfTrue="1">
      <formula>Z211=2</formula>
    </cfRule>
  </conditionalFormatting>
  <conditionalFormatting sqref="X217">
    <cfRule type="expression" dxfId="723" priority="243" stopIfTrue="1">
      <formula>X217=1</formula>
    </cfRule>
    <cfRule type="expression" dxfId="722" priority="244" stopIfTrue="1">
      <formula>X217=3</formula>
    </cfRule>
    <cfRule type="expression" dxfId="721" priority="245" stopIfTrue="1">
      <formula>X217=2</formula>
    </cfRule>
  </conditionalFormatting>
  <conditionalFormatting sqref="Y217:Z217">
    <cfRule type="expression" dxfId="720" priority="240" stopIfTrue="1">
      <formula>Y217=1</formula>
    </cfRule>
    <cfRule type="expression" dxfId="719" priority="241" stopIfTrue="1">
      <formula>Y217=3</formula>
    </cfRule>
    <cfRule type="expression" dxfId="718" priority="242" stopIfTrue="1">
      <formula>Y217=2</formula>
    </cfRule>
  </conditionalFormatting>
  <conditionalFormatting sqref="Y200">
    <cfRule type="expression" dxfId="717" priority="237" stopIfTrue="1">
      <formula>Y200=1</formula>
    </cfRule>
    <cfRule type="expression" dxfId="716" priority="238" stopIfTrue="1">
      <formula>Y200=3</formula>
    </cfRule>
    <cfRule type="expression" dxfId="715" priority="239" stopIfTrue="1">
      <formula>Y200=2</formula>
    </cfRule>
  </conditionalFormatting>
  <conditionalFormatting sqref="Z200">
    <cfRule type="expression" dxfId="714" priority="234" stopIfTrue="1">
      <formula>Z200=1</formula>
    </cfRule>
    <cfRule type="expression" dxfId="713" priority="235" stopIfTrue="1">
      <formula>Z200=3</formula>
    </cfRule>
    <cfRule type="expression" dxfId="712" priority="236" stopIfTrue="1">
      <formula>Z200=2</formula>
    </cfRule>
  </conditionalFormatting>
  <conditionalFormatting sqref="X201">
    <cfRule type="expression" dxfId="711" priority="231" stopIfTrue="1">
      <formula>X201=1</formula>
    </cfRule>
    <cfRule type="expression" dxfId="710" priority="232" stopIfTrue="1">
      <formula>X201=3</formula>
    </cfRule>
    <cfRule type="expression" dxfId="709" priority="233" stopIfTrue="1">
      <formula>X201=2</formula>
    </cfRule>
  </conditionalFormatting>
  <conditionalFormatting sqref="Y201">
    <cfRule type="expression" dxfId="708" priority="228" stopIfTrue="1">
      <formula>Y201=1</formula>
    </cfRule>
    <cfRule type="expression" dxfId="707" priority="229" stopIfTrue="1">
      <formula>Y201=3</formula>
    </cfRule>
    <cfRule type="expression" dxfId="706" priority="230" stopIfTrue="1">
      <formula>Y201=2</formula>
    </cfRule>
  </conditionalFormatting>
  <conditionalFormatting sqref="Z203">
    <cfRule type="expression" dxfId="705" priority="207" stopIfTrue="1">
      <formula>Z203=1</formula>
    </cfRule>
    <cfRule type="expression" dxfId="704" priority="208" stopIfTrue="1">
      <formula>Z203=3</formula>
    </cfRule>
    <cfRule type="expression" dxfId="703" priority="209" stopIfTrue="1">
      <formula>Z203=2</formula>
    </cfRule>
  </conditionalFormatting>
  <conditionalFormatting sqref="Z201">
    <cfRule type="expression" dxfId="702" priority="225" stopIfTrue="1">
      <formula>Z201=1</formula>
    </cfRule>
    <cfRule type="expression" dxfId="701" priority="226" stopIfTrue="1">
      <formula>Z201=3</formula>
    </cfRule>
    <cfRule type="expression" dxfId="700" priority="227" stopIfTrue="1">
      <formula>Z201=2</formula>
    </cfRule>
  </conditionalFormatting>
  <conditionalFormatting sqref="X202">
    <cfRule type="expression" dxfId="699" priority="222" stopIfTrue="1">
      <formula>X202=1</formula>
    </cfRule>
    <cfRule type="expression" dxfId="698" priority="223" stopIfTrue="1">
      <formula>X202=3</formula>
    </cfRule>
    <cfRule type="expression" dxfId="697" priority="224" stopIfTrue="1">
      <formula>X202=2</formula>
    </cfRule>
  </conditionalFormatting>
  <conditionalFormatting sqref="Y202">
    <cfRule type="expression" dxfId="696" priority="219" stopIfTrue="1">
      <formula>Y202=1</formula>
    </cfRule>
    <cfRule type="expression" dxfId="695" priority="220" stopIfTrue="1">
      <formula>Y202=3</formula>
    </cfRule>
    <cfRule type="expression" dxfId="694" priority="221" stopIfTrue="1">
      <formula>Y202=2</formula>
    </cfRule>
  </conditionalFormatting>
  <conditionalFormatting sqref="Z202">
    <cfRule type="expression" dxfId="693" priority="216" stopIfTrue="1">
      <formula>Z202=1</formula>
    </cfRule>
    <cfRule type="expression" dxfId="692" priority="217" stopIfTrue="1">
      <formula>Z202=3</formula>
    </cfRule>
    <cfRule type="expression" dxfId="691" priority="218" stopIfTrue="1">
      <formula>Z202=2</formula>
    </cfRule>
  </conditionalFormatting>
  <conditionalFormatting sqref="X203">
    <cfRule type="expression" dxfId="690" priority="213" stopIfTrue="1">
      <formula>X203=1</formula>
    </cfRule>
    <cfRule type="expression" dxfId="689" priority="214" stopIfTrue="1">
      <formula>X203=3</formula>
    </cfRule>
    <cfRule type="expression" dxfId="688" priority="215" stopIfTrue="1">
      <formula>X203=2</formula>
    </cfRule>
  </conditionalFormatting>
  <conditionalFormatting sqref="Y203">
    <cfRule type="expression" dxfId="687" priority="210" stopIfTrue="1">
      <formula>Y203=1</formula>
    </cfRule>
    <cfRule type="expression" dxfId="686" priority="211" stopIfTrue="1">
      <formula>Y203=3</formula>
    </cfRule>
    <cfRule type="expression" dxfId="685" priority="212" stopIfTrue="1">
      <formula>Y203=2</formula>
    </cfRule>
  </conditionalFormatting>
  <conditionalFormatting sqref="X222:Z222">
    <cfRule type="expression" dxfId="684" priority="204" stopIfTrue="1">
      <formula>X222=1</formula>
    </cfRule>
    <cfRule type="expression" dxfId="683" priority="205" stopIfTrue="1">
      <formula>X222=3</formula>
    </cfRule>
    <cfRule type="expression" dxfId="682" priority="206" stopIfTrue="1">
      <formula>X222=2</formula>
    </cfRule>
  </conditionalFormatting>
  <conditionalFormatting sqref="Z224">
    <cfRule type="expression" dxfId="681" priority="186" stopIfTrue="1">
      <formula>Z224=1</formula>
    </cfRule>
    <cfRule type="expression" dxfId="680" priority="187" stopIfTrue="1">
      <formula>Z224=3</formula>
    </cfRule>
    <cfRule type="expression" dxfId="679" priority="188" stopIfTrue="1">
      <formula>Z224=2</formula>
    </cfRule>
  </conditionalFormatting>
  <conditionalFormatting sqref="Z221">
    <cfRule type="expression" dxfId="678" priority="174" stopIfTrue="1">
      <formula>Z221=1</formula>
    </cfRule>
    <cfRule type="expression" dxfId="677" priority="175" stopIfTrue="1">
      <formula>Z221=3</formula>
    </cfRule>
    <cfRule type="expression" dxfId="676" priority="176" stopIfTrue="1">
      <formula>Z221=2</formula>
    </cfRule>
  </conditionalFormatting>
  <conditionalFormatting sqref="Z216">
    <cfRule type="expression" dxfId="675" priority="153" stopIfTrue="1">
      <formula>Z216=1</formula>
    </cfRule>
    <cfRule type="expression" dxfId="674" priority="154" stopIfTrue="1">
      <formula>Z216=3</formula>
    </cfRule>
    <cfRule type="expression" dxfId="673" priority="155" stopIfTrue="1">
      <formula>Z216=2</formula>
    </cfRule>
  </conditionalFormatting>
  <conditionalFormatting sqref="X223">
    <cfRule type="expression" dxfId="672" priority="201" stopIfTrue="1">
      <formula>X223=1</formula>
    </cfRule>
    <cfRule type="expression" dxfId="671" priority="202" stopIfTrue="1">
      <formula>X223=3</formula>
    </cfRule>
    <cfRule type="expression" dxfId="670" priority="203" stopIfTrue="1">
      <formula>X223=2</formula>
    </cfRule>
  </conditionalFormatting>
  <conditionalFormatting sqref="Y223">
    <cfRule type="expression" dxfId="669" priority="198" stopIfTrue="1">
      <formula>Y223=1</formula>
    </cfRule>
    <cfRule type="expression" dxfId="668" priority="199" stopIfTrue="1">
      <formula>Y223=3</formula>
    </cfRule>
    <cfRule type="expression" dxfId="667" priority="200" stopIfTrue="1">
      <formula>Y223=2</formula>
    </cfRule>
  </conditionalFormatting>
  <conditionalFormatting sqref="Z223">
    <cfRule type="expression" dxfId="666" priority="195" stopIfTrue="1">
      <formula>Z223=1</formula>
    </cfRule>
    <cfRule type="expression" dxfId="665" priority="196" stopIfTrue="1">
      <formula>Z223=3</formula>
    </cfRule>
    <cfRule type="expression" dxfId="664" priority="197" stopIfTrue="1">
      <formula>Z223=2</formula>
    </cfRule>
  </conditionalFormatting>
  <conditionalFormatting sqref="X224">
    <cfRule type="expression" dxfId="663" priority="192" stopIfTrue="1">
      <formula>X224=1</formula>
    </cfRule>
    <cfRule type="expression" dxfId="662" priority="193" stopIfTrue="1">
      <formula>X224=3</formula>
    </cfRule>
    <cfRule type="expression" dxfId="661" priority="194" stopIfTrue="1">
      <formula>X224=2</formula>
    </cfRule>
  </conditionalFormatting>
  <conditionalFormatting sqref="Y224">
    <cfRule type="expression" dxfId="660" priority="189" stopIfTrue="1">
      <formula>Y224=1</formula>
    </cfRule>
    <cfRule type="expression" dxfId="659" priority="190" stopIfTrue="1">
      <formula>Y224=3</formula>
    </cfRule>
    <cfRule type="expression" dxfId="658" priority="191" stopIfTrue="1">
      <formula>Y224=2</formula>
    </cfRule>
  </conditionalFormatting>
  <conditionalFormatting sqref="X220:Z220">
    <cfRule type="expression" dxfId="657" priority="183" stopIfTrue="1">
      <formula>X220=1</formula>
    </cfRule>
    <cfRule type="expression" dxfId="656" priority="184" stopIfTrue="1">
      <formula>X220=3</formula>
    </cfRule>
    <cfRule type="expression" dxfId="655" priority="185" stopIfTrue="1">
      <formula>X220=2</formula>
    </cfRule>
  </conditionalFormatting>
  <conditionalFormatting sqref="X221">
    <cfRule type="expression" dxfId="654" priority="180" stopIfTrue="1">
      <formula>X221=1</formula>
    </cfRule>
    <cfRule type="expression" dxfId="653" priority="181" stopIfTrue="1">
      <formula>X221=3</formula>
    </cfRule>
    <cfRule type="expression" dxfId="652" priority="182" stopIfTrue="1">
      <formula>X221=2</formula>
    </cfRule>
  </conditionalFormatting>
  <conditionalFormatting sqref="Y221">
    <cfRule type="expression" dxfId="651" priority="177" stopIfTrue="1">
      <formula>Y221=1</formula>
    </cfRule>
    <cfRule type="expression" dxfId="650" priority="178" stopIfTrue="1">
      <formula>Y221=3</formula>
    </cfRule>
    <cfRule type="expression" dxfId="649" priority="179" stopIfTrue="1">
      <formula>Y221=2</formula>
    </cfRule>
  </conditionalFormatting>
  <conditionalFormatting sqref="X231">
    <cfRule type="expression" dxfId="648" priority="171" stopIfTrue="1">
      <formula>X231=1</formula>
    </cfRule>
    <cfRule type="expression" dxfId="647" priority="172" stopIfTrue="1">
      <formula>X231=3</formula>
    </cfRule>
    <cfRule type="expression" dxfId="646" priority="173" stopIfTrue="1">
      <formula>X231=2</formula>
    </cfRule>
  </conditionalFormatting>
  <conditionalFormatting sqref="Y231">
    <cfRule type="expression" dxfId="645" priority="168" stopIfTrue="1">
      <formula>Y231=1</formula>
    </cfRule>
    <cfRule type="expression" dxfId="644" priority="169" stopIfTrue="1">
      <formula>Y231=3</formula>
    </cfRule>
    <cfRule type="expression" dxfId="643" priority="170" stopIfTrue="1">
      <formula>Y231=2</formula>
    </cfRule>
  </conditionalFormatting>
  <conditionalFormatting sqref="Z231">
    <cfRule type="expression" dxfId="642" priority="165" stopIfTrue="1">
      <formula>Z231=1</formula>
    </cfRule>
    <cfRule type="expression" dxfId="641" priority="166" stopIfTrue="1">
      <formula>Z231=3</formula>
    </cfRule>
    <cfRule type="expression" dxfId="640" priority="167" stopIfTrue="1">
      <formula>Z231=2</formula>
    </cfRule>
  </conditionalFormatting>
  <conditionalFormatting sqref="X214:Z215">
    <cfRule type="expression" dxfId="639" priority="162" stopIfTrue="1">
      <formula>X214=1</formula>
    </cfRule>
    <cfRule type="expression" dxfId="638" priority="163" stopIfTrue="1">
      <formula>X214=3</formula>
    </cfRule>
    <cfRule type="expression" dxfId="637" priority="164" stopIfTrue="1">
      <formula>X214=2</formula>
    </cfRule>
  </conditionalFormatting>
  <conditionalFormatting sqref="X216">
    <cfRule type="expression" dxfId="636" priority="159" stopIfTrue="1">
      <formula>X216=1</formula>
    </cfRule>
    <cfRule type="expression" dxfId="635" priority="160" stopIfTrue="1">
      <formula>X216=3</formula>
    </cfRule>
    <cfRule type="expression" dxfId="634" priority="161" stopIfTrue="1">
      <formula>X216=2</formula>
    </cfRule>
  </conditionalFormatting>
  <conditionalFormatting sqref="Y216">
    <cfRule type="expression" dxfId="633" priority="156" stopIfTrue="1">
      <formula>Y216=1</formula>
    </cfRule>
    <cfRule type="expression" dxfId="632" priority="157" stopIfTrue="1">
      <formula>Y216=3</formula>
    </cfRule>
    <cfRule type="expression" dxfId="631" priority="158" stopIfTrue="1">
      <formula>Y216=2</formula>
    </cfRule>
  </conditionalFormatting>
  <conditionalFormatting sqref="Q229:Q233 Q200:Q226">
    <cfRule type="cellIs" dxfId="630" priority="143" operator="equal">
      <formula>$AN$199</formula>
    </cfRule>
    <cfRule type="cellIs" dxfId="629" priority="144" operator="equal">
      <formula>$AL$199</formula>
    </cfRule>
    <cfRule type="cellIs" dxfId="628" priority="145" operator="equal">
      <formula>$AI$199</formula>
    </cfRule>
  </conditionalFormatting>
  <conditionalFormatting sqref="S215">
    <cfRule type="expression" dxfId="627" priority="140" stopIfTrue="1">
      <formula>S215=1</formula>
    </cfRule>
    <cfRule type="expression" dxfId="626" priority="141" stopIfTrue="1">
      <formula>S215=3</formula>
    </cfRule>
    <cfRule type="expression" dxfId="625" priority="142" stopIfTrue="1">
      <formula>S215=2</formula>
    </cfRule>
  </conditionalFormatting>
  <conditionalFormatting sqref="S215:U215">
    <cfRule type="expression" dxfId="624" priority="137" stopIfTrue="1">
      <formula>S215=1</formula>
    </cfRule>
    <cfRule type="expression" dxfId="623" priority="138" stopIfTrue="1">
      <formula>S215=3</formula>
    </cfRule>
    <cfRule type="expression" dxfId="622" priority="139" stopIfTrue="1">
      <formula>S215=2</formula>
    </cfRule>
  </conditionalFormatting>
  <conditionalFormatting sqref="T215">
    <cfRule type="expression" dxfId="621" priority="134" stopIfTrue="1">
      <formula>T215=1</formula>
    </cfRule>
    <cfRule type="expression" dxfId="620" priority="135" stopIfTrue="1">
      <formula>T215=3</formula>
    </cfRule>
    <cfRule type="expression" dxfId="619" priority="136" stopIfTrue="1">
      <formula>T215=2</formula>
    </cfRule>
  </conditionalFormatting>
  <conditionalFormatting sqref="U215">
    <cfRule type="expression" dxfId="618" priority="131" stopIfTrue="1">
      <formula>U215=1</formula>
    </cfRule>
    <cfRule type="expression" dxfId="617" priority="132" stopIfTrue="1">
      <formula>U215=3</formula>
    </cfRule>
    <cfRule type="expression" dxfId="616" priority="133" stopIfTrue="1">
      <formula>U215=2</formula>
    </cfRule>
  </conditionalFormatting>
  <conditionalFormatting sqref="S215">
    <cfRule type="expression" dxfId="615" priority="128" stopIfTrue="1">
      <formula>S215=1</formula>
    </cfRule>
    <cfRule type="expression" dxfId="614" priority="129" stopIfTrue="1">
      <formula>S215=3</formula>
    </cfRule>
    <cfRule type="expression" dxfId="613" priority="130" stopIfTrue="1">
      <formula>S215=2</formula>
    </cfRule>
  </conditionalFormatting>
  <conditionalFormatting sqref="T215">
    <cfRule type="expression" dxfId="612" priority="125" stopIfTrue="1">
      <formula>T215=1</formula>
    </cfRule>
    <cfRule type="expression" dxfId="611" priority="126" stopIfTrue="1">
      <formula>T215=3</formula>
    </cfRule>
    <cfRule type="expression" dxfId="610" priority="127" stopIfTrue="1">
      <formula>T215=2</formula>
    </cfRule>
  </conditionalFormatting>
  <conditionalFormatting sqref="U215">
    <cfRule type="expression" dxfId="609" priority="122" stopIfTrue="1">
      <formula>U215=1</formula>
    </cfRule>
    <cfRule type="expression" dxfId="608" priority="123" stopIfTrue="1">
      <formula>U215=3</formula>
    </cfRule>
    <cfRule type="expression" dxfId="607" priority="124" stopIfTrue="1">
      <formula>U215=2</formula>
    </cfRule>
  </conditionalFormatting>
  <conditionalFormatting sqref="S215:U215">
    <cfRule type="expression" dxfId="606" priority="119" stopIfTrue="1">
      <formula>S215=1</formula>
    </cfRule>
    <cfRule type="expression" dxfId="605" priority="120" stopIfTrue="1">
      <formula>S215=3</formula>
    </cfRule>
    <cfRule type="expression" dxfId="604" priority="121" stopIfTrue="1">
      <formula>S215=2</formula>
    </cfRule>
  </conditionalFormatting>
  <conditionalFormatting sqref="S215:U215">
    <cfRule type="expression" dxfId="603" priority="116" stopIfTrue="1">
      <formula>S215=1</formula>
    </cfRule>
    <cfRule type="expression" dxfId="602" priority="117" stopIfTrue="1">
      <formula>S215=3</formula>
    </cfRule>
    <cfRule type="expression" dxfId="601" priority="118" stopIfTrue="1">
      <formula>S215=2</formula>
    </cfRule>
  </conditionalFormatting>
  <conditionalFormatting sqref="S215:U215">
    <cfRule type="cellIs" dxfId="600" priority="109" operator="equal">
      <formula>1</formula>
    </cfRule>
    <cfRule type="cellIs" dxfId="599" priority="110" operator="equal">
      <formula>1</formula>
    </cfRule>
    <cfRule type="cellIs" dxfId="598" priority="111" operator="equal">
      <formula>1</formula>
    </cfRule>
    <cfRule type="cellIs" dxfId="597" priority="112" stopIfTrue="1" operator="equal">
      <formula>4</formula>
    </cfRule>
    <cfRule type="cellIs" dxfId="596" priority="113" stopIfTrue="1" operator="equal">
      <formula>4</formula>
    </cfRule>
    <cfRule type="cellIs" dxfId="595" priority="114" stopIfTrue="1" operator="equal">
      <formula>4</formula>
    </cfRule>
    <cfRule type="cellIs" dxfId="594" priority="115" stopIfTrue="1" operator="equal">
      <formula>4</formula>
    </cfRule>
  </conditionalFormatting>
  <conditionalFormatting sqref="S215:U215">
    <cfRule type="expression" dxfId="593" priority="106" stopIfTrue="1">
      <formula>S215=1</formula>
    </cfRule>
    <cfRule type="expression" dxfId="592" priority="107" stopIfTrue="1">
      <formula>S215=3</formula>
    </cfRule>
    <cfRule type="expression" dxfId="591" priority="108" stopIfTrue="1">
      <formula>S215=2</formula>
    </cfRule>
  </conditionalFormatting>
  <conditionalFormatting sqref="R215">
    <cfRule type="expression" dxfId="590" priority="103" stopIfTrue="1">
      <formula>R215=1</formula>
    </cfRule>
    <cfRule type="expression" dxfId="589" priority="104" stopIfTrue="1">
      <formula>R215=3</formula>
    </cfRule>
    <cfRule type="expression" dxfId="588" priority="105" stopIfTrue="1">
      <formula>R215=2</formula>
    </cfRule>
  </conditionalFormatting>
  <conditionalFormatting sqref="R215">
    <cfRule type="expression" dxfId="587" priority="100" stopIfTrue="1">
      <formula>R215=1</formula>
    </cfRule>
    <cfRule type="expression" dxfId="586" priority="101" stopIfTrue="1">
      <formula>R215=3</formula>
    </cfRule>
    <cfRule type="expression" dxfId="585" priority="102" stopIfTrue="1">
      <formula>R215=2</formula>
    </cfRule>
  </conditionalFormatting>
  <conditionalFormatting sqref="R215">
    <cfRule type="expression" dxfId="584" priority="97" stopIfTrue="1">
      <formula>R215=1</formula>
    </cfRule>
    <cfRule type="expression" dxfId="583" priority="98" stopIfTrue="1">
      <formula>R215=3</formula>
    </cfRule>
    <cfRule type="expression" dxfId="582" priority="99" stopIfTrue="1">
      <formula>R215=2</formula>
    </cfRule>
  </conditionalFormatting>
  <conditionalFormatting sqref="R215">
    <cfRule type="expression" dxfId="581" priority="94" stopIfTrue="1">
      <formula>R215=1</formula>
    </cfRule>
    <cfRule type="expression" dxfId="580" priority="95" stopIfTrue="1">
      <formula>R215=3</formula>
    </cfRule>
    <cfRule type="expression" dxfId="579" priority="96" stopIfTrue="1">
      <formula>R215=2</formula>
    </cfRule>
  </conditionalFormatting>
  <conditionalFormatting sqref="R215">
    <cfRule type="expression" dxfId="578" priority="91" stopIfTrue="1">
      <formula>R215=1</formula>
    </cfRule>
    <cfRule type="expression" dxfId="577" priority="92" stopIfTrue="1">
      <formula>R215=3</formula>
    </cfRule>
    <cfRule type="expression" dxfId="576" priority="93" stopIfTrue="1">
      <formula>R215=2</formula>
    </cfRule>
  </conditionalFormatting>
  <conditionalFormatting sqref="R215">
    <cfRule type="cellIs" dxfId="575" priority="84" operator="equal">
      <formula>1</formula>
    </cfRule>
    <cfRule type="cellIs" dxfId="574" priority="85" operator="equal">
      <formula>1</formula>
    </cfRule>
    <cfRule type="cellIs" dxfId="573" priority="86" operator="equal">
      <formula>1</formula>
    </cfRule>
    <cfRule type="cellIs" dxfId="572" priority="87" stopIfTrue="1" operator="equal">
      <formula>4</formula>
    </cfRule>
    <cfRule type="cellIs" dxfId="571" priority="88" stopIfTrue="1" operator="equal">
      <formula>4</formula>
    </cfRule>
    <cfRule type="cellIs" dxfId="570" priority="89" stopIfTrue="1" operator="equal">
      <formula>4</formula>
    </cfRule>
    <cfRule type="cellIs" dxfId="569" priority="90" stopIfTrue="1" operator="equal">
      <formula>4</formula>
    </cfRule>
  </conditionalFormatting>
  <conditionalFormatting sqref="R215">
    <cfRule type="expression" dxfId="568" priority="81" stopIfTrue="1">
      <formula>R215=1</formula>
    </cfRule>
    <cfRule type="expression" dxfId="567" priority="82" stopIfTrue="1">
      <formula>R215=3</formula>
    </cfRule>
    <cfRule type="expression" dxfId="566" priority="83" stopIfTrue="1">
      <formula>R215=2</formula>
    </cfRule>
  </conditionalFormatting>
  <conditionalFormatting sqref="S215">
    <cfRule type="expression" dxfId="565" priority="78" stopIfTrue="1">
      <formula>S215=1</formula>
    </cfRule>
    <cfRule type="expression" dxfId="564" priority="79" stopIfTrue="1">
      <formula>S215=3</formula>
    </cfRule>
    <cfRule type="expression" dxfId="563" priority="80" stopIfTrue="1">
      <formula>S215=2</formula>
    </cfRule>
  </conditionalFormatting>
  <conditionalFormatting sqref="S215">
    <cfRule type="expression" dxfId="562" priority="75" stopIfTrue="1">
      <formula>S215=1</formula>
    </cfRule>
    <cfRule type="expression" dxfId="561" priority="76" stopIfTrue="1">
      <formula>S215=3</formula>
    </cfRule>
    <cfRule type="expression" dxfId="560" priority="77" stopIfTrue="1">
      <formula>S215=2</formula>
    </cfRule>
  </conditionalFormatting>
  <conditionalFormatting sqref="S216">
    <cfRule type="expression" dxfId="559" priority="72" stopIfTrue="1">
      <formula>S216=1</formula>
    </cfRule>
    <cfRule type="expression" dxfId="558" priority="73" stopIfTrue="1">
      <formula>S216=3</formula>
    </cfRule>
    <cfRule type="expression" dxfId="557" priority="74" stopIfTrue="1">
      <formula>S216=2</formula>
    </cfRule>
  </conditionalFormatting>
  <conditionalFormatting sqref="S216:U216">
    <cfRule type="expression" dxfId="556" priority="69" stopIfTrue="1">
      <formula>S216=1</formula>
    </cfRule>
    <cfRule type="expression" dxfId="555" priority="70" stopIfTrue="1">
      <formula>S216=3</formula>
    </cfRule>
    <cfRule type="expression" dxfId="554" priority="71" stopIfTrue="1">
      <formula>S216=2</formula>
    </cfRule>
  </conditionalFormatting>
  <conditionalFormatting sqref="T216">
    <cfRule type="expression" dxfId="553" priority="66" stopIfTrue="1">
      <formula>T216=1</formula>
    </cfRule>
    <cfRule type="expression" dxfId="552" priority="67" stopIfTrue="1">
      <formula>T216=3</formula>
    </cfRule>
    <cfRule type="expression" dxfId="551" priority="68" stopIfTrue="1">
      <formula>T216=2</formula>
    </cfRule>
  </conditionalFormatting>
  <conditionalFormatting sqref="U216">
    <cfRule type="expression" dxfId="550" priority="63" stopIfTrue="1">
      <formula>U216=1</formula>
    </cfRule>
    <cfRule type="expression" dxfId="549" priority="64" stopIfTrue="1">
      <formula>U216=3</formula>
    </cfRule>
    <cfRule type="expression" dxfId="548" priority="65" stopIfTrue="1">
      <formula>U216=2</formula>
    </cfRule>
  </conditionalFormatting>
  <conditionalFormatting sqref="S216">
    <cfRule type="expression" dxfId="547" priority="60" stopIfTrue="1">
      <formula>S216=1</formula>
    </cfRule>
    <cfRule type="expression" dxfId="546" priority="61" stopIfTrue="1">
      <formula>S216=3</formula>
    </cfRule>
    <cfRule type="expression" dxfId="545" priority="62" stopIfTrue="1">
      <formula>S216=2</formula>
    </cfRule>
  </conditionalFormatting>
  <conditionalFormatting sqref="T216">
    <cfRule type="expression" dxfId="544" priority="57" stopIfTrue="1">
      <formula>T216=1</formula>
    </cfRule>
    <cfRule type="expression" dxfId="543" priority="58" stopIfTrue="1">
      <formula>T216=3</formula>
    </cfRule>
    <cfRule type="expression" dxfId="542" priority="59" stopIfTrue="1">
      <formula>T216=2</formula>
    </cfRule>
  </conditionalFormatting>
  <conditionalFormatting sqref="U216">
    <cfRule type="expression" dxfId="541" priority="54" stopIfTrue="1">
      <formula>U216=1</formula>
    </cfRule>
    <cfRule type="expression" dxfId="540" priority="55" stopIfTrue="1">
      <formula>U216=3</formula>
    </cfRule>
    <cfRule type="expression" dxfId="539" priority="56" stopIfTrue="1">
      <formula>U216=2</formula>
    </cfRule>
  </conditionalFormatting>
  <conditionalFormatting sqref="S216:U216">
    <cfRule type="expression" dxfId="538" priority="51" stopIfTrue="1">
      <formula>S216=1</formula>
    </cfRule>
    <cfRule type="expression" dxfId="537" priority="52" stopIfTrue="1">
      <formula>S216=3</formula>
    </cfRule>
    <cfRule type="expression" dxfId="536" priority="53" stopIfTrue="1">
      <formula>S216=2</formula>
    </cfRule>
  </conditionalFormatting>
  <conditionalFormatting sqref="S216:U216">
    <cfRule type="expression" dxfId="535" priority="48" stopIfTrue="1">
      <formula>S216=1</formula>
    </cfRule>
    <cfRule type="expression" dxfId="534" priority="49" stopIfTrue="1">
      <formula>S216=3</formula>
    </cfRule>
    <cfRule type="expression" dxfId="533" priority="50" stopIfTrue="1">
      <formula>S216=2</formula>
    </cfRule>
  </conditionalFormatting>
  <conditionalFormatting sqref="S216:U216">
    <cfRule type="cellIs" dxfId="532" priority="41" operator="equal">
      <formula>1</formula>
    </cfRule>
    <cfRule type="cellIs" dxfId="531" priority="42" operator="equal">
      <formula>1</formula>
    </cfRule>
    <cfRule type="cellIs" dxfId="530" priority="43" operator="equal">
      <formula>1</formula>
    </cfRule>
    <cfRule type="cellIs" dxfId="529" priority="44" stopIfTrue="1" operator="equal">
      <formula>4</formula>
    </cfRule>
    <cfRule type="cellIs" dxfId="528" priority="45" stopIfTrue="1" operator="equal">
      <formula>4</formula>
    </cfRule>
    <cfRule type="cellIs" dxfId="527" priority="46" stopIfTrue="1" operator="equal">
      <formula>4</formula>
    </cfRule>
    <cfRule type="cellIs" dxfId="526" priority="47" stopIfTrue="1" operator="equal">
      <formula>4</formula>
    </cfRule>
  </conditionalFormatting>
  <conditionalFormatting sqref="S216:U216">
    <cfRule type="expression" dxfId="525" priority="38" stopIfTrue="1">
      <formula>S216=1</formula>
    </cfRule>
    <cfRule type="expression" dxfId="524" priority="39" stopIfTrue="1">
      <formula>S216=3</formula>
    </cfRule>
    <cfRule type="expression" dxfId="523" priority="40" stopIfTrue="1">
      <formula>S216=2</formula>
    </cfRule>
  </conditionalFormatting>
  <conditionalFormatting sqref="R216">
    <cfRule type="expression" dxfId="522" priority="35" stopIfTrue="1">
      <formula>R216=1</formula>
    </cfRule>
    <cfRule type="expression" dxfId="521" priority="36" stopIfTrue="1">
      <formula>R216=3</formula>
    </cfRule>
    <cfRule type="expression" dxfId="520" priority="37" stopIfTrue="1">
      <formula>R216=2</formula>
    </cfRule>
  </conditionalFormatting>
  <conditionalFormatting sqref="R216">
    <cfRule type="expression" dxfId="519" priority="32" stopIfTrue="1">
      <formula>R216=1</formula>
    </cfRule>
    <cfRule type="expression" dxfId="518" priority="33" stopIfTrue="1">
      <formula>R216=3</formula>
    </cfRule>
    <cfRule type="expression" dxfId="517" priority="34" stopIfTrue="1">
      <formula>R216=2</formula>
    </cfRule>
  </conditionalFormatting>
  <conditionalFormatting sqref="R216">
    <cfRule type="expression" dxfId="516" priority="29" stopIfTrue="1">
      <formula>R216=1</formula>
    </cfRule>
    <cfRule type="expression" dxfId="515" priority="30" stopIfTrue="1">
      <formula>R216=3</formula>
    </cfRule>
    <cfRule type="expression" dxfId="514" priority="31" stopIfTrue="1">
      <formula>R216=2</formula>
    </cfRule>
  </conditionalFormatting>
  <conditionalFormatting sqref="R216">
    <cfRule type="expression" dxfId="513" priority="26" stopIfTrue="1">
      <formula>R216=1</formula>
    </cfRule>
    <cfRule type="expression" dxfId="512" priority="27" stopIfTrue="1">
      <formula>R216=3</formula>
    </cfRule>
    <cfRule type="expression" dxfId="511" priority="28" stopIfTrue="1">
      <formula>R216=2</formula>
    </cfRule>
  </conditionalFormatting>
  <conditionalFormatting sqref="R216">
    <cfRule type="expression" dxfId="510" priority="23" stopIfTrue="1">
      <formula>R216=1</formula>
    </cfRule>
    <cfRule type="expression" dxfId="509" priority="24" stopIfTrue="1">
      <formula>R216=3</formula>
    </cfRule>
    <cfRule type="expression" dxfId="508" priority="25" stopIfTrue="1">
      <formula>R216=2</formula>
    </cfRule>
  </conditionalFormatting>
  <conditionalFormatting sqref="R216">
    <cfRule type="cellIs" dxfId="507" priority="16" operator="equal">
      <formula>1</formula>
    </cfRule>
    <cfRule type="cellIs" dxfId="506" priority="17" operator="equal">
      <formula>1</formula>
    </cfRule>
    <cfRule type="cellIs" dxfId="505" priority="18" operator="equal">
      <formula>1</formula>
    </cfRule>
    <cfRule type="cellIs" dxfId="504" priority="19" stopIfTrue="1" operator="equal">
      <formula>4</formula>
    </cfRule>
    <cfRule type="cellIs" dxfId="503" priority="20" stopIfTrue="1" operator="equal">
      <formula>4</formula>
    </cfRule>
    <cfRule type="cellIs" dxfId="502" priority="21" stopIfTrue="1" operator="equal">
      <formula>4</formula>
    </cfRule>
    <cfRule type="cellIs" dxfId="501" priority="22" stopIfTrue="1" operator="equal">
      <formula>4</formula>
    </cfRule>
  </conditionalFormatting>
  <conditionalFormatting sqref="R216">
    <cfRule type="expression" dxfId="500" priority="13" stopIfTrue="1">
      <formula>R216=1</formula>
    </cfRule>
    <cfRule type="expression" dxfId="499" priority="14" stopIfTrue="1">
      <formula>R216=3</formula>
    </cfRule>
    <cfRule type="expression" dxfId="498" priority="15" stopIfTrue="1">
      <formula>R216=2</formula>
    </cfRule>
  </conditionalFormatting>
  <conditionalFormatting sqref="S216">
    <cfRule type="expression" dxfId="497" priority="10" stopIfTrue="1">
      <formula>S216=1</formula>
    </cfRule>
    <cfRule type="expression" dxfId="496" priority="11" stopIfTrue="1">
      <formula>S216=3</formula>
    </cfRule>
    <cfRule type="expression" dxfId="495" priority="12" stopIfTrue="1">
      <formula>S216=2</formula>
    </cfRule>
  </conditionalFormatting>
  <conditionalFormatting sqref="S216">
    <cfRule type="expression" dxfId="494" priority="7" stopIfTrue="1">
      <formula>S216=1</formula>
    </cfRule>
    <cfRule type="expression" dxfId="493" priority="8" stopIfTrue="1">
      <formula>S216=3</formula>
    </cfRule>
    <cfRule type="expression" dxfId="492" priority="9" stopIfTrue="1">
      <formula>S216=2</formula>
    </cfRule>
  </conditionalFormatting>
  <conditionalFormatting sqref="Y216">
    <cfRule type="expression" dxfId="491" priority="4" stopIfTrue="1">
      <formula>Y216=1</formula>
    </cfRule>
    <cfRule type="expression" dxfId="490" priority="5" stopIfTrue="1">
      <formula>Y216=3</formula>
    </cfRule>
    <cfRule type="expression" dxfId="489" priority="6" stopIfTrue="1">
      <formula>Y216=2</formula>
    </cfRule>
  </conditionalFormatting>
  <conditionalFormatting sqref="AE216">
    <cfRule type="expression" dxfId="488" priority="1" stopIfTrue="1">
      <formula>AE216=1</formula>
    </cfRule>
    <cfRule type="expression" dxfId="487" priority="2" stopIfTrue="1">
      <formula>AE216=3</formula>
    </cfRule>
    <cfRule type="expression" dxfId="486" priority="3" stopIfTrue="1">
      <formula>AE216=2</formula>
    </cfRule>
  </conditionalFormatting>
  <dataValidations count="2">
    <dataValidation type="list" allowBlank="1" showErrorMessage="1" sqref="K17" xr:uid="{00000000-0002-0000-0700-000000000000}">
      <formula1>$AM$43:$AM$74</formula1>
      <formula2>0</formula2>
    </dataValidation>
    <dataValidation type="list" errorStyle="warning" operator="equal" allowBlank="1" showDropDown="1" showInputMessage="1" showErrorMessage="1" error="Seulement 1, 2, 3 ou 4" promptTitle="notation" prompt="1 = acquis_x000a_2 = à renforcer_x000a_3 = en cours d'acquisition_x000a_4 = non encore acquis" sqref="B166:B171 B283 D239" xr:uid="{00000000-0002-0000-0700-000001000000}">
      <formula1>"1,2,3,4"</formula1>
      <formula2>0</formula2>
    </dataValidation>
  </dataValidations>
  <printOptions horizontalCentered="1"/>
  <pageMargins left="0.15748031496062992" right="0.23622047244094491" top="0.31496062992125984" bottom="0.23622047244094491"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sheetPr>
  <dimension ref="A1:AW283"/>
  <sheetViews>
    <sheetView showGridLines="0" showRowColHeaders="0" showZeros="0" topLeftCell="A3" zoomScale="115" zoomScaleNormal="115" workbookViewId="0">
      <selection activeCell="K17" sqref="K17"/>
    </sheetView>
  </sheetViews>
  <sheetFormatPr baseColWidth="10" defaultColWidth="8.7109375" defaultRowHeight="15.75" customHeight="1" x14ac:dyDescent="0.2"/>
  <cols>
    <col min="1" max="1" width="2.7109375" style="10" customWidth="1"/>
    <col min="2" max="2" width="5" style="13" customWidth="1"/>
    <col min="3" max="4" width="3.140625" style="13" customWidth="1"/>
    <col min="5" max="5" width="0.7109375" style="13" customWidth="1"/>
    <col min="6" max="9" width="8.7109375" style="14" hidden="1" customWidth="1"/>
    <col min="10" max="10" width="14.5703125" style="14" customWidth="1"/>
    <col min="11" max="11" width="13" style="14" customWidth="1"/>
    <col min="12" max="15" width="6.5703125" style="14" customWidth="1"/>
    <col min="16" max="16" width="11.7109375" style="14" customWidth="1"/>
    <col min="17" max="17" width="3.7109375" style="14" customWidth="1"/>
    <col min="18" max="20" width="4" style="14" customWidth="1"/>
    <col min="21" max="21" width="4.28515625" style="14" customWidth="1"/>
    <col min="22" max="22" width="8.7109375" style="14" customWidth="1"/>
    <col min="23" max="25" width="4.5703125" style="14" hidden="1" customWidth="1"/>
    <col min="26" max="26" width="4.42578125" style="14" hidden="1" customWidth="1"/>
    <col min="27" max="27" width="3.5703125" style="14" hidden="1" customWidth="1"/>
    <col min="28" max="28" width="4.5703125" style="14" hidden="1" customWidth="1"/>
    <col min="29" max="29" width="4.85546875" style="14" hidden="1" customWidth="1"/>
    <col min="30" max="30" width="4.7109375" style="14" hidden="1" customWidth="1"/>
    <col min="31" max="31" width="6.28515625" style="14" hidden="1" customWidth="1"/>
    <col min="32" max="38" width="4.28515625" style="14" hidden="1" customWidth="1"/>
    <col min="39" max="39" width="8.7109375" style="14" hidden="1" customWidth="1"/>
    <col min="40" max="40" width="4" style="14" hidden="1" customWidth="1"/>
    <col min="41" max="41" width="4.42578125" style="14" hidden="1" customWidth="1"/>
    <col min="42" max="42" width="3.5703125" style="14" hidden="1" customWidth="1"/>
    <col min="43" max="43" width="10.7109375" style="14" hidden="1" customWidth="1"/>
    <col min="44" max="44" width="13.42578125" style="14" hidden="1" customWidth="1"/>
    <col min="45" max="49" width="8.7109375" style="14" hidden="1" customWidth="1"/>
    <col min="50" max="72" width="8.7109375" style="14" customWidth="1"/>
    <col min="73" max="16384" width="8.7109375" style="14"/>
  </cols>
  <sheetData>
    <row r="1" spans="1:48" ht="15.75" hidden="1" customHeight="1" x14ac:dyDescent="0.2"/>
    <row r="2" spans="1:48" ht="15.75" hidden="1" customHeight="1" x14ac:dyDescent="0.2"/>
    <row r="3" spans="1:48" ht="33.75" customHeight="1" thickBot="1" x14ac:dyDescent="0.25">
      <c r="D3" s="134"/>
      <c r="L3" s="156">
        <f>INDEX('Liste des élèves'!S13:S42,'Profil classe'!Q5,1,1)</f>
        <v>3</v>
      </c>
      <c r="M3" s="157" t="str">
        <f>IF(L3=3,"CM1","CP")</f>
        <v>CM1</v>
      </c>
      <c r="N3" s="157" t="str">
        <f>IF(L3=3,"CM2","CE1")</f>
        <v>CM2</v>
      </c>
      <c r="O3" s="157" t="str">
        <f>IF(L3=3,"6ème","CE2")</f>
        <v>6ème</v>
      </c>
      <c r="AS3" s="14" t="s">
        <v>232</v>
      </c>
      <c r="AU3" s="413">
        <f>K17</f>
        <v>0</v>
      </c>
      <c r="AV3" s="14">
        <f>'Profil classe'!Q5</f>
        <v>3</v>
      </c>
    </row>
    <row r="4" spans="1:48" ht="13.15" customHeight="1" x14ac:dyDescent="0.2">
      <c r="A4" s="158" t="e">
        <f>'Eva. classe'!#REF!</f>
        <v>#REF!</v>
      </c>
      <c r="B4" s="158"/>
      <c r="C4" s="158"/>
      <c r="D4" s="158"/>
      <c r="E4" s="158"/>
      <c r="F4" s="158"/>
      <c r="G4" s="158"/>
      <c r="H4" s="158"/>
      <c r="I4" s="158"/>
      <c r="J4" s="159"/>
      <c r="K4" s="158"/>
      <c r="L4" s="414" t="str">
        <f>IF(L3=2,"Cycle des apprentissages fondamentaux","Cycle de consolidation")</f>
        <v>Cycle de consolidation</v>
      </c>
      <c r="M4" s="414"/>
      <c r="N4" s="414"/>
      <c r="O4" s="414"/>
      <c r="P4" s="158"/>
      <c r="Q4" s="158"/>
      <c r="R4" s="158"/>
      <c r="S4" s="158"/>
      <c r="T4" s="158"/>
      <c r="U4" s="158"/>
      <c r="V4" s="92"/>
      <c r="W4" s="92"/>
      <c r="X4" s="92"/>
    </row>
    <row r="5" spans="1:48" ht="6" customHeight="1" x14ac:dyDescent="0.2">
      <c r="A5" s="160"/>
      <c r="B5" s="161"/>
      <c r="C5" s="161"/>
      <c r="D5" s="161"/>
      <c r="E5" s="161"/>
      <c r="F5" s="161"/>
      <c r="G5" s="161"/>
      <c r="H5" s="161"/>
      <c r="I5" s="161"/>
      <c r="K5" s="162"/>
      <c r="L5" s="162"/>
      <c r="M5" s="162"/>
      <c r="N5" s="162"/>
      <c r="O5" s="162"/>
      <c r="P5" s="162"/>
      <c r="Q5" s="162"/>
      <c r="R5" s="162"/>
      <c r="S5" s="162"/>
      <c r="T5" s="162"/>
      <c r="U5" s="162"/>
    </row>
    <row r="6" spans="1:48" ht="13.5" customHeight="1" x14ac:dyDescent="0.2">
      <c r="A6" s="163"/>
      <c r="B6" s="163"/>
      <c r="C6" s="163"/>
      <c r="D6" s="163"/>
      <c r="E6" s="163"/>
      <c r="F6" s="163"/>
      <c r="G6" s="163"/>
      <c r="H6" s="163"/>
      <c r="I6" s="163"/>
      <c r="J6" s="163"/>
      <c r="K6" s="163"/>
      <c r="L6" s="163"/>
      <c r="M6" s="163"/>
      <c r="N6" s="163"/>
      <c r="O6" s="163"/>
      <c r="P6" s="163"/>
      <c r="Q6" s="163"/>
      <c r="R6" s="163"/>
      <c r="S6" s="163"/>
      <c r="T6" s="163"/>
      <c r="U6" s="163"/>
    </row>
    <row r="7" spans="1:48" ht="12" customHeight="1" x14ac:dyDescent="0.2">
      <c r="A7" s="163"/>
      <c r="B7" s="163"/>
      <c r="C7" s="164"/>
      <c r="D7" s="163"/>
      <c r="E7" s="163"/>
      <c r="F7" s="163"/>
      <c r="G7" s="163"/>
      <c r="H7" s="163"/>
      <c r="I7" s="163"/>
      <c r="K7" s="134"/>
      <c r="L7" s="163"/>
      <c r="M7" s="163"/>
      <c r="N7" s="163"/>
      <c r="O7" s="163"/>
      <c r="P7" s="163"/>
      <c r="Q7" s="163"/>
      <c r="R7" s="163"/>
      <c r="S7" s="163"/>
      <c r="T7" s="163"/>
      <c r="U7" s="163"/>
    </row>
    <row r="8" spans="1:48" ht="9" customHeight="1" x14ac:dyDescent="0.2">
      <c r="A8" s="165"/>
      <c r="B8" s="14"/>
      <c r="C8" s="14"/>
      <c r="D8" s="158"/>
      <c r="E8" s="158"/>
      <c r="F8" s="158"/>
      <c r="G8" s="158"/>
      <c r="H8" s="158"/>
      <c r="I8" s="158"/>
      <c r="J8" s="158"/>
      <c r="N8" s="158"/>
      <c r="O8" s="158"/>
      <c r="P8" s="158"/>
      <c r="Q8" s="158"/>
      <c r="R8" s="158"/>
      <c r="S8" s="158"/>
      <c r="T8" s="158"/>
      <c r="U8" s="158"/>
    </row>
    <row r="9" spans="1:48" ht="15.75" customHeight="1" x14ac:dyDescent="0.2">
      <c r="A9" s="165"/>
      <c r="B9" s="642">
        <f>'Eva. classe'!B4</f>
        <v>0</v>
      </c>
      <c r="C9" s="642"/>
      <c r="D9" s="642"/>
      <c r="E9" s="642"/>
      <c r="F9" s="642"/>
      <c r="G9" s="642"/>
      <c r="H9" s="642"/>
      <c r="I9" s="642"/>
      <c r="J9" s="642"/>
      <c r="K9" s="642"/>
      <c r="L9" s="642"/>
      <c r="M9" s="642"/>
      <c r="N9" s="642"/>
      <c r="O9" s="642"/>
      <c r="P9" s="642"/>
      <c r="Q9" s="642"/>
      <c r="R9" s="642"/>
      <c r="S9" s="642"/>
      <c r="T9" s="642"/>
      <c r="U9" s="642"/>
    </row>
    <row r="10" spans="1:48" ht="11.25" hidden="1" customHeight="1" x14ac:dyDescent="0.2">
      <c r="A10" s="167"/>
      <c r="B10" s="167"/>
      <c r="C10" s="167"/>
      <c r="D10" s="167"/>
      <c r="E10" s="167"/>
      <c r="F10" s="167"/>
      <c r="G10" s="167"/>
      <c r="H10" s="167"/>
      <c r="I10" s="167"/>
      <c r="J10" s="167"/>
      <c r="K10" s="167"/>
      <c r="L10" s="167"/>
      <c r="M10" s="167"/>
      <c r="N10" s="167"/>
      <c r="O10" s="167"/>
      <c r="P10" s="167"/>
      <c r="Q10" s="167"/>
      <c r="R10" s="167"/>
      <c r="S10" s="167"/>
      <c r="T10" s="167"/>
      <c r="U10" s="167"/>
    </row>
    <row r="11" spans="1:48" ht="27" customHeight="1" x14ac:dyDescent="0.2">
      <c r="A11" s="168"/>
      <c r="B11" s="634">
        <f>'Eva. classe'!B6</f>
        <v>0</v>
      </c>
      <c r="C11" s="634"/>
      <c r="D11" s="634"/>
      <c r="E11" s="634"/>
      <c r="F11" s="634"/>
      <c r="G11" s="634"/>
      <c r="H11" s="634"/>
      <c r="I11" s="634"/>
      <c r="J11" s="634"/>
      <c r="K11" s="634"/>
      <c r="L11" s="634"/>
      <c r="M11" s="634"/>
      <c r="N11" s="634"/>
      <c r="O11" s="634"/>
      <c r="P11" s="634"/>
      <c r="Q11" s="634"/>
      <c r="R11" s="634"/>
      <c r="S11" s="634"/>
      <c r="T11" s="634"/>
      <c r="U11" s="634"/>
    </row>
    <row r="12" spans="1:48" ht="10.5" customHeight="1" x14ac:dyDescent="0.2">
      <c r="A12" s="167"/>
      <c r="B12" s="641">
        <f>'Eva. classe'!B7</f>
        <v>0</v>
      </c>
      <c r="C12" s="641"/>
      <c r="D12" s="641"/>
      <c r="E12" s="641"/>
      <c r="F12" s="641"/>
      <c r="G12" s="641"/>
      <c r="H12" s="641"/>
      <c r="I12" s="641"/>
      <c r="J12" s="641"/>
      <c r="K12" s="641"/>
      <c r="L12" s="641"/>
      <c r="M12" s="641"/>
      <c r="N12" s="641"/>
      <c r="O12" s="641"/>
      <c r="P12" s="641"/>
      <c r="Q12" s="641"/>
      <c r="R12" s="641"/>
      <c r="S12" s="641"/>
      <c r="T12" s="641"/>
      <c r="U12" s="641"/>
      <c r="Y12" s="14" t="s">
        <v>0</v>
      </c>
    </row>
    <row r="13" spans="1:48" ht="5.25" customHeight="1" x14ac:dyDescent="0.2">
      <c r="A13" s="169"/>
      <c r="V13" s="95"/>
      <c r="W13" s="95"/>
      <c r="X13" s="95"/>
    </row>
    <row r="14" spans="1:48" ht="12" customHeight="1" x14ac:dyDescent="0.2">
      <c r="A14" s="170"/>
      <c r="B14" s="642">
        <f>'Eva. classe'!B5</f>
        <v>0</v>
      </c>
      <c r="C14" s="642"/>
      <c r="D14" s="642"/>
      <c r="E14" s="642"/>
      <c r="F14" s="642"/>
      <c r="G14" s="642"/>
      <c r="H14" s="642"/>
      <c r="I14" s="642"/>
      <c r="J14" s="642"/>
      <c r="K14" s="642"/>
      <c r="L14" s="642"/>
      <c r="M14" s="642"/>
      <c r="N14" s="642"/>
      <c r="O14" s="642"/>
      <c r="P14" s="642"/>
      <c r="Q14" s="642"/>
      <c r="R14" s="642"/>
      <c r="S14" s="642"/>
      <c r="T14" s="642"/>
      <c r="U14" s="642"/>
      <c r="V14" s="364"/>
      <c r="W14" s="364"/>
      <c r="X14" s="364"/>
    </row>
    <row r="15" spans="1:48" ht="6" customHeight="1" x14ac:dyDescent="0.2">
      <c r="B15" s="134"/>
      <c r="C15" s="134"/>
      <c r="D15" s="134"/>
      <c r="E15" s="134"/>
      <c r="F15" s="134"/>
      <c r="G15" s="134"/>
      <c r="H15" s="134"/>
      <c r="I15" s="134"/>
      <c r="J15" s="134"/>
    </row>
    <row r="16" spans="1:48" ht="15.75" customHeight="1" x14ac:dyDescent="0.2">
      <c r="B16" s="116"/>
      <c r="C16" s="197" t="s">
        <v>114</v>
      </c>
      <c r="D16" s="197"/>
      <c r="E16" s="197"/>
      <c r="F16" s="197"/>
      <c r="G16" s="198"/>
      <c r="H16" s="199"/>
      <c r="I16" s="199"/>
      <c r="J16" s="199"/>
      <c r="K16" s="123">
        <f>INDEX('Liste des élèves'!D13:D42,'Profil classe'!Q5,1,1)</f>
        <v>0</v>
      </c>
      <c r="L16" s="123"/>
      <c r="M16" s="123"/>
      <c r="N16" s="123"/>
      <c r="O16" s="123"/>
      <c r="P16" s="123"/>
      <c r="Q16" s="120"/>
      <c r="R16" s="120"/>
      <c r="S16" s="120"/>
      <c r="T16" s="121"/>
      <c r="U16" s="121"/>
    </row>
    <row r="17" spans="1:30" ht="15.75" customHeight="1" x14ac:dyDescent="0.2">
      <c r="B17" s="116"/>
      <c r="C17" s="197" t="s">
        <v>115</v>
      </c>
      <c r="D17" s="197"/>
      <c r="E17" s="197"/>
      <c r="F17" s="197"/>
      <c r="G17" s="197"/>
      <c r="H17" s="199"/>
      <c r="I17" s="199"/>
      <c r="J17" s="199"/>
      <c r="K17" s="180">
        <v>0</v>
      </c>
      <c r="L17" s="118"/>
      <c r="M17" s="118" t="s">
        <v>0</v>
      </c>
      <c r="N17" s="118"/>
      <c r="O17" s="118"/>
      <c r="P17" s="118"/>
      <c r="Q17" s="119"/>
      <c r="R17" s="120"/>
      <c r="S17" s="120"/>
      <c r="T17" s="121"/>
      <c r="U17" s="121"/>
    </row>
    <row r="18" spans="1:30" ht="15.75" customHeight="1" x14ac:dyDescent="0.2">
      <c r="B18" s="116"/>
      <c r="C18" s="668" t="str">
        <f>IF(INDEX('Liste des élèves'!O13:O42,'Profil classe'!Q5)="F","Née le : ","Né le : ")</f>
        <v xml:space="preserve">Né le : </v>
      </c>
      <c r="D18" s="669"/>
      <c r="E18" s="669"/>
      <c r="F18" s="669"/>
      <c r="G18" s="669"/>
      <c r="H18" s="669"/>
      <c r="I18" s="669"/>
      <c r="J18" s="669"/>
      <c r="K18" s="117" t="str">
        <f>INDEX('Liste des élèves'!G13:G42,'Profil classe'!Q5)</f>
        <v/>
      </c>
      <c r="L18" s="117"/>
      <c r="M18" s="117"/>
      <c r="N18" s="118"/>
      <c r="O18" s="118"/>
      <c r="P18" s="118"/>
      <c r="Q18" s="119"/>
      <c r="R18" s="120"/>
      <c r="S18" s="120"/>
      <c r="T18" s="121"/>
      <c r="U18" s="121"/>
    </row>
    <row r="19" spans="1:30" ht="15.75" customHeight="1" x14ac:dyDescent="0.2">
      <c r="B19" s="116"/>
      <c r="C19" s="200" t="s">
        <v>160</v>
      </c>
      <c r="D19" s="197"/>
      <c r="E19" s="197"/>
      <c r="F19" s="197"/>
      <c r="G19" s="199"/>
      <c r="H19" s="199"/>
      <c r="I19" s="199"/>
      <c r="J19" s="199"/>
      <c r="K19" s="117" t="str">
        <f>INDEX('Liste des élèves'!N13:N42,'Profil classe'!Q5,1,1)</f>
        <v/>
      </c>
      <c r="L19" s="117"/>
      <c r="M19" s="117"/>
      <c r="N19" s="118"/>
      <c r="O19" s="118"/>
      <c r="P19" s="118"/>
      <c r="Q19" s="119"/>
      <c r="R19" s="120"/>
      <c r="S19" s="120"/>
      <c r="T19" s="121"/>
      <c r="U19" s="121"/>
    </row>
    <row r="20" spans="1:30" ht="15.75" customHeight="1" x14ac:dyDescent="0.2">
      <c r="B20" s="116"/>
      <c r="C20" s="200" t="str">
        <f>IF(LEFT('Eva. classe'!B3,3)="Mme","Enseignante :","Enseignant :")</f>
        <v>Enseignant :</v>
      </c>
      <c r="D20" s="197"/>
      <c r="E20" s="197"/>
      <c r="F20" s="197"/>
      <c r="G20" s="199"/>
      <c r="H20" s="199"/>
      <c r="I20" s="199"/>
      <c r="J20" s="199"/>
      <c r="K20" s="117">
        <f>'Eva. classe'!B3</f>
        <v>0</v>
      </c>
      <c r="L20" s="117"/>
      <c r="M20" s="117"/>
      <c r="N20" s="118"/>
      <c r="O20" s="118"/>
      <c r="P20" s="118"/>
      <c r="Q20" s="119"/>
      <c r="R20" s="120"/>
      <c r="S20" s="120"/>
      <c r="T20" s="121"/>
      <c r="U20" s="121"/>
    </row>
    <row r="21" spans="1:30" ht="15.75" customHeight="1" x14ac:dyDescent="0.2">
      <c r="B21" s="125"/>
      <c r="C21" s="126"/>
      <c r="D21" s="127"/>
      <c r="E21" s="127"/>
      <c r="F21" s="127"/>
      <c r="G21" s="128"/>
      <c r="H21" s="128"/>
      <c r="I21" s="128"/>
      <c r="J21" s="128"/>
      <c r="K21" s="129"/>
      <c r="L21" s="129"/>
      <c r="M21" s="129"/>
      <c r="N21" s="130"/>
      <c r="O21" s="131"/>
      <c r="P21" s="131"/>
      <c r="Q21" s="131"/>
      <c r="R21" s="132"/>
      <c r="S21" s="132"/>
      <c r="T21" s="133"/>
      <c r="U21" s="133"/>
    </row>
    <row r="22" spans="1:30" ht="15" hidden="1" customHeight="1" x14ac:dyDescent="0.2">
      <c r="B22" s="134"/>
    </row>
    <row r="23" spans="1:30" ht="15.75" hidden="1" customHeight="1" x14ac:dyDescent="0.2"/>
    <row r="24" spans="1:30" ht="15.75" hidden="1" customHeight="1" x14ac:dyDescent="0.2">
      <c r="J24" s="10" t="s">
        <v>116</v>
      </c>
      <c r="K24" s="11">
        <f>K17</f>
        <v>0</v>
      </c>
      <c r="L24" s="90"/>
      <c r="M24" s="90"/>
      <c r="R24" s="135">
        <f>'Profil classe'!Q5</f>
        <v>3</v>
      </c>
      <c r="S24" s="638">
        <f>'Eva. classe'!B3</f>
        <v>0</v>
      </c>
      <c r="T24" s="639"/>
      <c r="U24" s="640"/>
    </row>
    <row r="25" spans="1:30" ht="15.75" hidden="1" customHeight="1" x14ac:dyDescent="0.2">
      <c r="K25" s="136" t="s">
        <v>0</v>
      </c>
      <c r="L25" s="136"/>
      <c r="M25" s="136"/>
      <c r="R25" s="137"/>
      <c r="AC25" s="136"/>
      <c r="AD25" s="136"/>
    </row>
    <row r="26" spans="1:30" ht="12.75" hidden="1" customHeight="1" x14ac:dyDescent="0.2">
      <c r="B26" s="13" t="s">
        <v>0</v>
      </c>
      <c r="J26" s="635"/>
      <c r="K26" s="635"/>
      <c r="L26" s="635"/>
      <c r="M26" s="635"/>
      <c r="N26" s="635"/>
      <c r="O26" s="635"/>
      <c r="P26" s="635"/>
      <c r="Q26" s="635"/>
      <c r="R26" s="635"/>
      <c r="S26" s="635"/>
      <c r="T26" s="635"/>
      <c r="U26" s="635"/>
      <c r="V26" s="15"/>
      <c r="W26" s="15"/>
      <c r="X26" s="15"/>
      <c r="Y26" s="15"/>
      <c r="Z26" s="15"/>
    </row>
    <row r="27" spans="1:30" ht="12.75" hidden="1" customHeight="1" x14ac:dyDescent="0.2">
      <c r="J27" s="635"/>
      <c r="K27" s="635"/>
      <c r="L27" s="635"/>
      <c r="M27" s="635"/>
      <c r="N27" s="635"/>
      <c r="O27" s="635"/>
      <c r="P27" s="635"/>
      <c r="Q27" s="635"/>
      <c r="R27" s="635"/>
      <c r="S27" s="635"/>
      <c r="T27" s="635"/>
      <c r="U27" s="635"/>
      <c r="V27" s="15"/>
      <c r="W27" s="15"/>
      <c r="X27" s="15"/>
      <c r="Y27" s="15"/>
      <c r="Z27" s="15"/>
    </row>
    <row r="28" spans="1:30" ht="12.75" hidden="1" customHeight="1" x14ac:dyDescent="0.2">
      <c r="J28" s="635"/>
      <c r="K28" s="635"/>
      <c r="L28" s="635"/>
      <c r="M28" s="635"/>
      <c r="N28" s="635"/>
      <c r="O28" s="635"/>
      <c r="P28" s="635"/>
      <c r="Q28" s="635"/>
      <c r="R28" s="635"/>
      <c r="S28" s="635"/>
      <c r="T28" s="635"/>
      <c r="U28" s="635"/>
      <c r="V28" s="17"/>
      <c r="W28" s="17"/>
      <c r="X28" s="17"/>
      <c r="Y28" s="17"/>
      <c r="Z28" s="17"/>
    </row>
    <row r="29" spans="1:30" ht="15.75" hidden="1" customHeight="1" x14ac:dyDescent="0.2">
      <c r="A29" s="19"/>
      <c r="B29" s="19">
        <f>COUNTIF(B31:B33,"&lt;&gt;0")</f>
        <v>0</v>
      </c>
      <c r="C29" s="19">
        <f>COUNTIF(C31:C33,"&lt;&gt;0")</f>
        <v>0</v>
      </c>
      <c r="D29" s="19">
        <f>COUNTIF(D31:D33,"&lt;&gt;0")</f>
        <v>0</v>
      </c>
      <c r="E29" s="19"/>
      <c r="F29" s="19"/>
      <c r="G29" s="19"/>
      <c r="H29" s="19"/>
      <c r="I29" s="19"/>
      <c r="J29" s="19"/>
      <c r="K29" s="19"/>
      <c r="L29" s="19"/>
      <c r="M29" s="19"/>
      <c r="N29" s="19"/>
      <c r="O29" s="19"/>
      <c r="P29" s="19"/>
      <c r="Q29" s="19"/>
      <c r="R29" s="19"/>
      <c r="S29" s="19"/>
      <c r="T29" s="19"/>
      <c r="U29" s="19"/>
      <c r="V29" s="17"/>
      <c r="W29" s="17"/>
      <c r="X29" s="17"/>
      <c r="Y29" s="17"/>
      <c r="Z29" s="17"/>
    </row>
    <row r="30" spans="1:30" ht="15.75" hidden="1" customHeight="1" x14ac:dyDescent="0.2">
      <c r="B30" s="20" t="s">
        <v>117</v>
      </c>
      <c r="C30" s="20" t="s">
        <v>118</v>
      </c>
      <c r="D30" s="20" t="s">
        <v>119</v>
      </c>
      <c r="J30" s="21" t="str">
        <f>'Eva. classe'!B13</f>
        <v>1. LANGAGE ORAL</v>
      </c>
      <c r="K30" s="10"/>
      <c r="L30" s="10"/>
      <c r="M30" s="10"/>
      <c r="N30" s="10"/>
      <c r="O30" s="10"/>
      <c r="P30" s="10"/>
      <c r="Q30" s="10"/>
      <c r="R30" s="10"/>
      <c r="S30" s="10"/>
      <c r="T30" s="10" t="s">
        <v>0</v>
      </c>
      <c r="U30" s="10"/>
      <c r="V30" s="10"/>
    </row>
    <row r="31" spans="1:30" ht="15.75" hidden="1" customHeight="1" x14ac:dyDescent="0.2">
      <c r="A31" s="10">
        <f>'Eva. classe'!A14</f>
        <v>1</v>
      </c>
      <c r="B31" s="22">
        <f>INDEX('Eva. classe'!C14:AF14,R24)</f>
        <v>0</v>
      </c>
      <c r="C31" s="22">
        <f>INDEX('Eva. classe'!AG14:BJ14,R24)</f>
        <v>0</v>
      </c>
      <c r="D31" s="22">
        <f>INDEX('Eva. classe'!BK14:CN14,R24)</f>
        <v>0</v>
      </c>
      <c r="F31" s="14">
        <f t="shared" ref="F31:F92" si="0">MIN(COUNTIF(D31,2)+COUNTIF(D31,1)+COUNTIF(C31,2)+COUNTIF(C31,1)+COUNTIF(B31,2)+COUNTIF(B31,1),1)</f>
        <v>0</v>
      </c>
      <c r="G31" s="14">
        <f t="shared" ref="G31:G92" si="1">IF(OR(D31=3,D31=4),0,F31)</f>
        <v>0</v>
      </c>
      <c r="H31" s="14">
        <f t="shared" ref="H31:H92" si="2">IF(OR(C31=3,C31=4),0,1)</f>
        <v>1</v>
      </c>
      <c r="I31" s="14">
        <f t="shared" ref="I31:I92" si="3">IF(OR(D31=2,D31=1),1,G31*H31)</f>
        <v>0</v>
      </c>
      <c r="J31" s="23" t="str">
        <f>'Eva. classe'!B14</f>
        <v>Participer à un débat</v>
      </c>
      <c r="K31" s="23"/>
      <c r="L31" s="23"/>
      <c r="M31" s="23"/>
      <c r="N31" s="23"/>
      <c r="O31" s="23"/>
      <c r="P31" s="23"/>
      <c r="Q31" s="23"/>
      <c r="R31" s="23"/>
      <c r="S31" s="23"/>
      <c r="T31" s="23"/>
      <c r="U31" s="23"/>
      <c r="V31" s="23"/>
    </row>
    <row r="32" spans="1:30" ht="15.75" hidden="1" customHeight="1" x14ac:dyDescent="0.2">
      <c r="A32" s="10">
        <f>'Eva. classe'!A15</f>
        <v>2</v>
      </c>
      <c r="B32" s="22">
        <f>INDEX('Eva. classe'!C15:AF15,R24)</f>
        <v>0</v>
      </c>
      <c r="C32" s="22">
        <f>INDEX('Eva. classe'!AG15:BJ15,R24)</f>
        <v>0</v>
      </c>
      <c r="D32" s="22">
        <f>INDEX('Eva. classe'!BK15:CN15,R24)</f>
        <v>0</v>
      </c>
      <c r="F32" s="14">
        <f t="shared" si="0"/>
        <v>0</v>
      </c>
      <c r="G32" s="14">
        <f t="shared" si="1"/>
        <v>0</v>
      </c>
      <c r="H32" s="14">
        <f t="shared" si="2"/>
        <v>1</v>
      </c>
      <c r="I32" s="14">
        <f t="shared" si="3"/>
        <v>0</v>
      </c>
      <c r="J32" s="23" t="str">
        <f>'Eva. classe'!B15</f>
        <v>Participer à un échange, un débat en tenant compte du point de vue d'autrui et du thème.</v>
      </c>
      <c r="K32" s="23"/>
      <c r="L32" s="23"/>
      <c r="M32" s="23"/>
      <c r="N32" s="23"/>
      <c r="O32" s="23"/>
      <c r="P32" s="23"/>
      <c r="Q32" s="23"/>
      <c r="R32" s="23"/>
      <c r="S32" s="23"/>
      <c r="T32" s="23"/>
      <c r="U32" s="23"/>
      <c r="V32" s="23"/>
    </row>
    <row r="33" spans="1:38" ht="15.75" hidden="1" customHeight="1" x14ac:dyDescent="0.2">
      <c r="A33" s="10">
        <f>'Eva. classe'!A16</f>
        <v>3</v>
      </c>
      <c r="B33" s="22">
        <f>INDEX('Eva. classe'!C16:AF16,R24)</f>
        <v>0</v>
      </c>
      <c r="C33" s="22">
        <f>INDEX('Eva. classe'!AG16:BJ16,R24)</f>
        <v>0</v>
      </c>
      <c r="D33" s="22">
        <f>INDEX('Eva. classe'!BK16:CN16,R24)</f>
        <v>0</v>
      </c>
      <c r="F33" s="14">
        <f t="shared" si="0"/>
        <v>0</v>
      </c>
      <c r="G33" s="14">
        <f t="shared" si="1"/>
        <v>0</v>
      </c>
      <c r="H33" s="14">
        <f t="shared" si="2"/>
        <v>1</v>
      </c>
      <c r="I33" s="14">
        <f t="shared" si="3"/>
        <v>0</v>
      </c>
      <c r="J33" s="23" t="str">
        <f>'Eva. classe'!B16</f>
        <v>Mémoriser et dire sans erreur et de manière expressive des poèmes et des textes en prose.</v>
      </c>
      <c r="K33" s="23"/>
      <c r="L33" s="23"/>
      <c r="M33" s="23"/>
      <c r="N33" s="23"/>
      <c r="O33" s="23"/>
      <c r="P33" s="23"/>
      <c r="Q33" s="23"/>
      <c r="R33" s="23"/>
      <c r="S33" s="23"/>
      <c r="T33" s="23"/>
      <c r="U33" s="23"/>
      <c r="V33" s="23"/>
      <c r="W33" s="369"/>
      <c r="X33" s="369"/>
      <c r="Y33" s="369"/>
      <c r="Z33" s="369"/>
    </row>
    <row r="34" spans="1:38" ht="15.75" hidden="1" customHeight="1" x14ac:dyDescent="0.2">
      <c r="B34" s="25"/>
      <c r="C34" s="25"/>
      <c r="D34" s="25"/>
      <c r="J34" s="23"/>
      <c r="K34" s="23"/>
      <c r="L34" s="23"/>
      <c r="M34" s="23"/>
      <c r="N34" s="23"/>
      <c r="O34" s="23"/>
      <c r="P34" s="23"/>
      <c r="Q34" s="23"/>
      <c r="R34" s="23"/>
      <c r="S34" s="23"/>
      <c r="T34" s="23"/>
      <c r="U34" s="23"/>
      <c r="V34" s="23"/>
      <c r="W34" s="369"/>
      <c r="X34" s="369"/>
      <c r="Y34" s="369"/>
      <c r="Z34" s="369"/>
    </row>
    <row r="35" spans="1:38" ht="15.75" hidden="1" customHeight="1" x14ac:dyDescent="0.2">
      <c r="J35" s="21">
        <f>'Eva. classe'!B17</f>
        <v>0</v>
      </c>
      <c r="K35" s="23"/>
      <c r="L35" s="23"/>
      <c r="M35" s="23"/>
      <c r="N35" s="23"/>
      <c r="O35" s="23"/>
      <c r="P35" s="23"/>
      <c r="Q35" s="23"/>
      <c r="R35" s="23"/>
      <c r="S35" s="23"/>
      <c r="T35" s="23"/>
      <c r="U35" s="23"/>
      <c r="V35" s="23"/>
      <c r="W35" s="369"/>
      <c r="X35" s="369"/>
      <c r="Y35" s="369"/>
      <c r="Z35" s="369"/>
    </row>
    <row r="36" spans="1:38" ht="15.75" hidden="1" customHeight="1" x14ac:dyDescent="0.2">
      <c r="B36" s="20" t="s">
        <v>117</v>
      </c>
      <c r="C36" s="20" t="s">
        <v>118</v>
      </c>
      <c r="D36" s="20" t="s">
        <v>119</v>
      </c>
      <c r="J36" s="26" t="str">
        <f>'Eva. classe'!B18</f>
        <v>2. LECTURE ET COMPRÉHENSION DE L'ÉCRIT</v>
      </c>
      <c r="K36" s="23"/>
      <c r="L36" s="23"/>
      <c r="M36" s="23"/>
      <c r="N36" s="23"/>
      <c r="O36" s="23"/>
      <c r="P36" s="23"/>
      <c r="Q36" s="23"/>
      <c r="R36" s="23"/>
      <c r="S36" s="23"/>
      <c r="T36" s="23"/>
      <c r="U36" s="23"/>
      <c r="V36" s="23"/>
      <c r="W36" s="369"/>
      <c r="X36" s="369"/>
      <c r="Y36" s="369"/>
      <c r="Z36" s="369"/>
    </row>
    <row r="37" spans="1:38" ht="15.75" hidden="1" customHeight="1" x14ac:dyDescent="0.2">
      <c r="A37" s="10">
        <f>'Eva. classe'!A19</f>
        <v>4</v>
      </c>
      <c r="B37" s="27">
        <f>INDEX('Eva. classe'!C19:AF19,R24)</f>
        <v>0</v>
      </c>
      <c r="C37" s="27">
        <f>INDEX('Eva. classe'!AG19:BJ19,R24)</f>
        <v>0</v>
      </c>
      <c r="D37" s="27">
        <f>INDEX('Eva. classe'!BK19:CN19,R24)</f>
        <v>0</v>
      </c>
      <c r="F37" s="14">
        <f t="shared" si="0"/>
        <v>0</v>
      </c>
      <c r="G37" s="14">
        <f t="shared" si="1"/>
        <v>0</v>
      </c>
      <c r="H37" s="14">
        <f t="shared" si="2"/>
        <v>1</v>
      </c>
      <c r="I37" s="14">
        <f t="shared" si="3"/>
        <v>0</v>
      </c>
      <c r="J37" s="23" t="str">
        <f>'Eva. classe'!B19</f>
        <v>Lire avec facilité des mots nouveaux, un texte et augmenter sa rapidité de lecture.</v>
      </c>
      <c r="K37" s="23"/>
      <c r="L37" s="23"/>
      <c r="M37" s="23"/>
      <c r="N37" s="23"/>
      <c r="O37" s="23"/>
      <c r="P37" s="23"/>
      <c r="Q37" s="23"/>
      <c r="R37" s="23"/>
      <c r="S37" s="23"/>
      <c r="T37" s="23"/>
      <c r="U37" s="23"/>
      <c r="V37" s="23"/>
      <c r="W37" s="369"/>
      <c r="X37" s="369"/>
      <c r="Y37" s="369"/>
      <c r="Z37" s="369"/>
    </row>
    <row r="38" spans="1:38" ht="15.75" hidden="1" customHeight="1" x14ac:dyDescent="0.2">
      <c r="A38" s="10">
        <f>'Eva. classe'!A20</f>
        <v>5</v>
      </c>
      <c r="B38" s="27">
        <f>INDEX('Eva. classe'!C20:AF20,R24)</f>
        <v>0</v>
      </c>
      <c r="C38" s="27">
        <f>INDEX('Eva. classe'!AG20:BJ20,R24)</f>
        <v>0</v>
      </c>
      <c r="D38" s="27">
        <f>INDEX('Eva. classe'!BK20:CN20,R24)</f>
        <v>0</v>
      </c>
      <c r="F38" s="14">
        <f t="shared" si="0"/>
        <v>0</v>
      </c>
      <c r="G38" s="14">
        <f t="shared" si="1"/>
        <v>0</v>
      </c>
      <c r="H38" s="14">
        <f t="shared" si="2"/>
        <v>1</v>
      </c>
      <c r="I38" s="14">
        <f t="shared" si="3"/>
        <v>0</v>
      </c>
      <c r="J38" s="23" t="str">
        <f>'Eva. classe'!B20</f>
        <v>Lire seul un énoncé et comprendre une consigne.</v>
      </c>
      <c r="K38" s="23"/>
      <c r="L38" s="23"/>
      <c r="M38" s="23"/>
      <c r="N38" s="23"/>
      <c r="O38" s="23"/>
      <c r="P38" s="23"/>
      <c r="Q38" s="23"/>
      <c r="R38" s="23"/>
      <c r="S38" s="23"/>
      <c r="T38" s="23"/>
      <c r="U38" s="23"/>
      <c r="V38" s="23"/>
    </row>
    <row r="39" spans="1:38" ht="15.75" hidden="1" customHeight="1" x14ac:dyDescent="0.2">
      <c r="A39" s="10">
        <f>'Eva. classe'!A21</f>
        <v>6</v>
      </c>
      <c r="B39" s="27">
        <f>INDEX('Eva. classe'!C21:AF21,R24)</f>
        <v>0</v>
      </c>
      <c r="C39" s="27">
        <f>INDEX('Eva. classe'!AG21:BJ21,R24)</f>
        <v>0</v>
      </c>
      <c r="D39" s="27">
        <f>INDEX('Eva. classe'!BK21:CN21,R24)</f>
        <v>0</v>
      </c>
      <c r="F39" s="14">
        <f t="shared" si="0"/>
        <v>0</v>
      </c>
      <c r="G39" s="14">
        <f t="shared" si="1"/>
        <v>0</v>
      </c>
      <c r="H39" s="14">
        <f t="shared" si="2"/>
        <v>1</v>
      </c>
      <c r="I39" s="14">
        <f t="shared" si="3"/>
        <v>0</v>
      </c>
      <c r="J39" s="23" t="str">
        <f>'Eva. classe'!B21</f>
        <v>Lire et comprendre des textes informatifs et documentaires.</v>
      </c>
      <c r="K39" s="23"/>
      <c r="L39" s="23"/>
      <c r="M39" s="23"/>
      <c r="N39" s="23"/>
      <c r="O39" s="23"/>
      <c r="P39" s="23"/>
      <c r="Q39" s="23"/>
      <c r="R39" s="23"/>
      <c r="S39" s="23"/>
      <c r="T39" s="23"/>
      <c r="U39" s="23"/>
      <c r="V39" s="23"/>
    </row>
    <row r="40" spans="1:38" ht="15.75" hidden="1" customHeight="1" x14ac:dyDescent="0.2">
      <c r="A40" s="10">
        <f>'Eva. classe'!A22</f>
        <v>7</v>
      </c>
      <c r="B40" s="27">
        <f>INDEX('Eva. classe'!C22:AF22,R24)</f>
        <v>0</v>
      </c>
      <c r="C40" s="27">
        <f>INDEX('Eva. classe'!AG22:BJ22,R24)</f>
        <v>0</v>
      </c>
      <c r="D40" s="27">
        <f>INDEX('Eva. classe'!BK22:CN22,R24)</f>
        <v>0</v>
      </c>
      <c r="F40" s="14">
        <f t="shared" si="0"/>
        <v>0</v>
      </c>
      <c r="G40" s="14">
        <f t="shared" si="1"/>
        <v>0</v>
      </c>
      <c r="H40" s="14">
        <f t="shared" si="2"/>
        <v>1</v>
      </c>
      <c r="I40" s="14">
        <f t="shared" si="3"/>
        <v>0</v>
      </c>
      <c r="J40" s="23" t="str">
        <f>'Eva. classe'!B22</f>
        <v>Lire et comprendre des textes littéraires (récits, descriptions, dialogues, poèmes).</v>
      </c>
      <c r="K40" s="23"/>
      <c r="L40" s="23"/>
      <c r="M40" s="23"/>
      <c r="N40" s="23"/>
      <c r="O40" s="23"/>
      <c r="P40" s="23"/>
      <c r="Q40" s="23"/>
      <c r="R40" s="23"/>
      <c r="S40" s="23"/>
      <c r="T40" s="23"/>
      <c r="U40" s="23"/>
      <c r="V40" s="23"/>
    </row>
    <row r="41" spans="1:38" ht="15.75" hidden="1" customHeight="1" x14ac:dyDescent="0.2">
      <c r="A41" s="10">
        <f>'Eva. classe'!A23</f>
        <v>8</v>
      </c>
      <c r="B41" s="27">
        <f>INDEX('Eva. classe'!C23:AF23,R24)</f>
        <v>0</v>
      </c>
      <c r="C41" s="27">
        <f>INDEX('Eva. classe'!AG23:BJ23,R24)</f>
        <v>0</v>
      </c>
      <c r="D41" s="27">
        <f>INDEX('Eva. classe'!BK23:CN23,R24)</f>
        <v>0</v>
      </c>
      <c r="F41" s="14">
        <f t="shared" si="0"/>
        <v>0</v>
      </c>
      <c r="G41" s="14">
        <f t="shared" si="1"/>
        <v>0</v>
      </c>
      <c r="H41" s="14">
        <f t="shared" si="2"/>
        <v>1</v>
      </c>
      <c r="I41" s="14">
        <f t="shared" si="3"/>
        <v>0</v>
      </c>
      <c r="J41" s="23" t="str">
        <f>'Eva. classe'!B23</f>
        <v>Repérer les principaux éléments d'un texte (titre, paragraphes, ponctuation, mots de liaison…) pour comprendre.</v>
      </c>
      <c r="K41" s="23"/>
      <c r="L41" s="23"/>
      <c r="M41" s="23"/>
      <c r="N41" s="23"/>
      <c r="O41" s="23"/>
      <c r="P41" s="23"/>
      <c r="Q41" s="23"/>
      <c r="R41" s="23"/>
      <c r="S41" s="23"/>
      <c r="T41" s="23"/>
      <c r="U41" s="23"/>
      <c r="V41" s="23"/>
      <c r="AL41" s="370" t="s">
        <v>120</v>
      </c>
    </row>
    <row r="42" spans="1:38" ht="15.75" hidden="1" customHeight="1" x14ac:dyDescent="0.2">
      <c r="A42" s="10">
        <f>'Eva. classe'!A24</f>
        <v>9</v>
      </c>
      <c r="B42" s="27">
        <f>INDEX('Eva. classe'!C24:AF24,R24)</f>
        <v>0</v>
      </c>
      <c r="C42" s="27">
        <f>INDEX('Eva. classe'!AG24:BJ24,R24)</f>
        <v>0</v>
      </c>
      <c r="D42" s="27">
        <f>INDEX('Eva. classe'!BK24:CN24,R24)</f>
        <v>0</v>
      </c>
      <c r="F42" s="14">
        <f t="shared" si="0"/>
        <v>0</v>
      </c>
      <c r="G42" s="14">
        <f t="shared" si="1"/>
        <v>0</v>
      </c>
      <c r="H42" s="14">
        <f t="shared" si="2"/>
        <v>1</v>
      </c>
      <c r="I42" s="14">
        <f t="shared" si="3"/>
        <v>0</v>
      </c>
      <c r="J42" s="23" t="str">
        <f>'Eva. classe'!B24</f>
        <v>Trouver le thème d'un texte.</v>
      </c>
      <c r="K42" s="23"/>
      <c r="L42" s="23"/>
      <c r="M42" s="23"/>
      <c r="N42" s="23"/>
      <c r="O42" s="23"/>
      <c r="P42" s="23"/>
      <c r="Q42" s="23"/>
      <c r="R42" s="23"/>
      <c r="S42" s="23"/>
      <c r="T42" s="23"/>
      <c r="U42" s="23"/>
      <c r="V42" s="23"/>
      <c r="W42" s="369"/>
      <c r="X42" s="369"/>
      <c r="Y42" s="369"/>
      <c r="Z42" s="369"/>
    </row>
    <row r="43" spans="1:38" ht="15.75" hidden="1" customHeight="1" x14ac:dyDescent="0.2">
      <c r="A43" s="10">
        <f>'Eva. classe'!A25</f>
        <v>10</v>
      </c>
      <c r="B43" s="27">
        <f>INDEX('Eva. classe'!C25:AF25,R24)</f>
        <v>0</v>
      </c>
      <c r="C43" s="27">
        <f>INDEX('Eva. classe'!AG25:BJ25,R24)</f>
        <v>0</v>
      </c>
      <c r="D43" s="27">
        <f>INDEX('Eva. classe'!BK25:CN25,R24)</f>
        <v>0</v>
      </c>
      <c r="F43" s="14">
        <f t="shared" si="0"/>
        <v>0</v>
      </c>
      <c r="G43" s="14">
        <f t="shared" si="1"/>
        <v>0</v>
      </c>
      <c r="H43" s="14">
        <f t="shared" si="2"/>
        <v>1</v>
      </c>
      <c r="I43" s="14">
        <f t="shared" si="3"/>
        <v>0</v>
      </c>
      <c r="J43" s="23" t="str">
        <f>'Eva. classe'!B25</f>
        <v>Se repérer dans une bibliothèque, une médiathèque.</v>
      </c>
      <c r="K43" s="23"/>
      <c r="L43" s="23"/>
      <c r="M43" s="23"/>
      <c r="N43" s="23"/>
      <c r="O43" s="23"/>
      <c r="P43" s="23"/>
      <c r="Q43" s="23"/>
      <c r="R43" s="23"/>
      <c r="S43" s="23"/>
      <c r="T43" s="23"/>
      <c r="U43" s="23"/>
      <c r="V43" s="23"/>
      <c r="W43" s="369"/>
      <c r="X43" s="369"/>
      <c r="Y43" s="369"/>
      <c r="Z43" s="369"/>
      <c r="AL43" s="14" t="str">
        <f>'Liste des élèves'!$E13</f>
        <v>Prénom1</v>
      </c>
    </row>
    <row r="44" spans="1:38" ht="15.75" hidden="1" customHeight="1" x14ac:dyDescent="0.2">
      <c r="A44" s="10">
        <f>'Eva. classe'!A27</f>
        <v>11</v>
      </c>
      <c r="B44" s="27">
        <f>INDEX('Eva. classe'!C27:AF27,R24)</f>
        <v>0</v>
      </c>
      <c r="C44" s="27">
        <f>INDEX('Eva. classe'!AG27:BJ27,R24)</f>
        <v>0</v>
      </c>
      <c r="D44" s="27">
        <f>INDEX('Eva. classe'!BK27:CN27,R24)</f>
        <v>0</v>
      </c>
      <c r="F44" s="14">
        <f t="shared" si="0"/>
        <v>0</v>
      </c>
      <c r="G44" s="14">
        <f t="shared" si="1"/>
        <v>0</v>
      </c>
      <c r="H44" s="14">
        <f t="shared" si="2"/>
        <v>1</v>
      </c>
      <c r="I44" s="14">
        <f t="shared" si="3"/>
        <v>0</v>
      </c>
      <c r="J44" s="23" t="str">
        <f>'Eva. classe'!B27</f>
        <v>Lire intégralement des oeuvres littéraires.</v>
      </c>
      <c r="K44" s="23"/>
      <c r="L44" s="23"/>
      <c r="M44" s="23"/>
      <c r="N44" s="23"/>
      <c r="O44" s="23"/>
      <c r="P44" s="23"/>
      <c r="Q44" s="23"/>
      <c r="R44" s="23"/>
      <c r="S44" s="23"/>
      <c r="T44" s="23"/>
      <c r="U44" s="23"/>
      <c r="V44" s="23"/>
      <c r="W44" s="369"/>
      <c r="X44" s="369"/>
      <c r="Y44" s="369"/>
      <c r="Z44" s="369"/>
      <c r="AL44" s="14" t="str">
        <f>'Liste des élèves'!$E14</f>
        <v>Prénom2</v>
      </c>
    </row>
    <row r="45" spans="1:38" ht="15.75" hidden="1" customHeight="1" x14ac:dyDescent="0.2">
      <c r="A45" s="10">
        <f>'Eva. classe'!A28</f>
        <v>12</v>
      </c>
      <c r="B45" s="27">
        <f>INDEX('Eva. classe'!C28:AF28,R24)</f>
        <v>0</v>
      </c>
      <c r="C45" s="27">
        <f>INDEX('Eva. classe'!AG28:BJ28,R24)</f>
        <v>0</v>
      </c>
      <c r="D45" s="27">
        <f>INDEX('Eva. classe'!BK28:CN28,R24)</f>
        <v>0</v>
      </c>
      <c r="F45" s="14">
        <f t="shared" si="0"/>
        <v>0</v>
      </c>
      <c r="G45" s="14">
        <f t="shared" si="1"/>
        <v>0</v>
      </c>
      <c r="H45" s="14">
        <f t="shared" si="2"/>
        <v>1</v>
      </c>
      <c r="I45" s="14">
        <f t="shared" si="3"/>
        <v>0</v>
      </c>
      <c r="J45" s="23" t="str">
        <f>'Eva. classe'!B28</f>
        <v>Rendre compte d'une lecture.</v>
      </c>
      <c r="K45" s="23"/>
      <c r="L45" s="23"/>
      <c r="M45" s="23"/>
      <c r="N45" s="23"/>
      <c r="O45" s="23"/>
      <c r="P45" s="23"/>
      <c r="Q45" s="23"/>
      <c r="R45" s="23"/>
      <c r="S45" s="23"/>
      <c r="T45" s="23"/>
      <c r="U45" s="23"/>
      <c r="V45" s="23"/>
      <c r="W45" s="369"/>
      <c r="X45" s="369"/>
      <c r="Y45" s="369"/>
      <c r="Z45" s="369"/>
      <c r="AL45" s="14">
        <f>'Liste des élèves'!$E15</f>
        <v>0</v>
      </c>
    </row>
    <row r="46" spans="1:38" ht="15.75" hidden="1" customHeight="1" x14ac:dyDescent="0.2">
      <c r="A46" s="10">
        <f>'Eva. classe'!A29</f>
        <v>13</v>
      </c>
      <c r="B46" s="27">
        <f>INDEX('Eva. classe'!C29:AF29,R24)</f>
        <v>0</v>
      </c>
      <c r="C46" s="27">
        <f>INDEX('Eva. classe'!AG29:BJ29,R24)</f>
        <v>0</v>
      </c>
      <c r="D46" s="27">
        <f>INDEX('Eva. classe'!BK29:CN29,R24)</f>
        <v>0</v>
      </c>
      <c r="F46" s="14">
        <f t="shared" si="0"/>
        <v>0</v>
      </c>
      <c r="G46" s="14">
        <f t="shared" si="1"/>
        <v>0</v>
      </c>
      <c r="H46" s="14">
        <f t="shared" si="2"/>
        <v>1</v>
      </c>
      <c r="I46" s="14">
        <f t="shared" si="3"/>
        <v>0</v>
      </c>
      <c r="J46" s="23" t="str">
        <f>'Eva. classe'!B29</f>
        <v>Etablir des liens entre les textes lus</v>
      </c>
      <c r="K46" s="23"/>
      <c r="L46" s="23"/>
      <c r="M46" s="23"/>
      <c r="N46" s="23"/>
      <c r="O46" s="23"/>
      <c r="P46" s="23"/>
      <c r="Q46" s="23"/>
      <c r="R46" s="23"/>
      <c r="S46" s="23"/>
      <c r="T46" s="23"/>
      <c r="U46" s="23"/>
      <c r="V46" s="23"/>
      <c r="W46" s="369"/>
      <c r="X46" s="369"/>
      <c r="Y46" s="369"/>
      <c r="Z46" s="369"/>
      <c r="AL46" s="14">
        <f>'Liste des élèves'!$E16</f>
        <v>0</v>
      </c>
    </row>
    <row r="47" spans="1:38" ht="12" hidden="1" customHeight="1" x14ac:dyDescent="0.2">
      <c r="J47" s="23"/>
      <c r="K47" s="23"/>
      <c r="L47" s="23"/>
      <c r="M47" s="23"/>
      <c r="N47" s="23"/>
      <c r="O47" s="23"/>
      <c r="P47" s="23"/>
      <c r="Q47" s="23"/>
      <c r="R47" s="23"/>
      <c r="S47" s="23"/>
      <c r="T47" s="23"/>
      <c r="U47" s="23"/>
      <c r="V47" s="23"/>
      <c r="W47" s="369"/>
      <c r="X47" s="369"/>
      <c r="Y47" s="369"/>
      <c r="Z47" s="369"/>
      <c r="AL47" s="14">
        <f>'Liste des élèves'!$E17</f>
        <v>0</v>
      </c>
    </row>
    <row r="48" spans="1:38" ht="15.6" hidden="1" customHeight="1" x14ac:dyDescent="0.2">
      <c r="B48" s="20" t="s">
        <v>117</v>
      </c>
      <c r="C48" s="20" t="s">
        <v>118</v>
      </c>
      <c r="D48" s="20" t="s">
        <v>119</v>
      </c>
      <c r="J48" s="26" t="str">
        <f>'Eva. classe'!B30</f>
        <v>3. ÉCRITURE</v>
      </c>
      <c r="K48" s="23"/>
      <c r="L48" s="23"/>
      <c r="M48" s="23"/>
      <c r="N48" s="23"/>
      <c r="O48" s="23"/>
      <c r="P48" s="23"/>
      <c r="Q48" s="23"/>
      <c r="R48" s="23"/>
      <c r="S48" s="23"/>
      <c r="T48" s="23"/>
      <c r="U48" s="23"/>
      <c r="V48" s="23"/>
      <c r="W48" s="369"/>
      <c r="X48" s="369"/>
      <c r="Y48" s="369"/>
      <c r="Z48" s="369"/>
      <c r="AL48" s="14">
        <f>'Liste des élèves'!$E18</f>
        <v>0</v>
      </c>
    </row>
    <row r="49" spans="1:38" ht="15.75" hidden="1" customHeight="1" x14ac:dyDescent="0.2">
      <c r="A49" s="10">
        <f>'Eva. classe'!A31</f>
        <v>14</v>
      </c>
      <c r="B49" s="27">
        <f>INDEX('Eva. classe'!C31:AF31,R24)</f>
        <v>0</v>
      </c>
      <c r="C49" s="27">
        <f>INDEX('Eva. classe'!AG31:BJ31,R24)</f>
        <v>0</v>
      </c>
      <c r="D49" s="27">
        <f>INDEX('Eva. classe'!BK31:CN31,R24)</f>
        <v>0</v>
      </c>
      <c r="F49" s="14">
        <f t="shared" si="0"/>
        <v>0</v>
      </c>
      <c r="G49" s="14">
        <f t="shared" si="1"/>
        <v>0</v>
      </c>
      <c r="H49" s="14">
        <f t="shared" si="2"/>
        <v>1</v>
      </c>
      <c r="I49" s="14">
        <f t="shared" si="3"/>
        <v>0</v>
      </c>
      <c r="J49" s="23" t="str">
        <f>'Eva. classe'!B31</f>
        <v>Copier un texte sans erreur</v>
      </c>
      <c r="K49" s="23"/>
      <c r="L49" s="23"/>
      <c r="M49" s="23"/>
      <c r="N49" s="23"/>
      <c r="O49" s="23"/>
      <c r="P49" s="23"/>
      <c r="Q49" s="23"/>
      <c r="R49" s="23"/>
      <c r="S49" s="23"/>
      <c r="T49" s="23"/>
      <c r="U49" s="23"/>
      <c r="V49" s="23"/>
      <c r="AL49" s="14">
        <f>'Liste des élèves'!$E19</f>
        <v>0</v>
      </c>
    </row>
    <row r="50" spans="1:38" ht="15.75" hidden="1" customHeight="1" x14ac:dyDescent="0.2">
      <c r="A50" s="10">
        <f>'Eva. classe'!A32</f>
        <v>15</v>
      </c>
      <c r="B50" s="27">
        <f>INDEX('Eva. classe'!C32:AF32,R24)</f>
        <v>0</v>
      </c>
      <c r="C50" s="27">
        <f>INDEX('Eva. classe'!AG32:BJ32,R24)</f>
        <v>0</v>
      </c>
      <c r="D50" s="27">
        <f>INDEX('Eva. classe'!BK32:CN32,R24)</f>
        <v>0</v>
      </c>
      <c r="F50" s="14">
        <f t="shared" si="0"/>
        <v>0</v>
      </c>
      <c r="G50" s="14">
        <f t="shared" si="1"/>
        <v>0</v>
      </c>
      <c r="H50" s="14">
        <f t="shared" si="2"/>
        <v>1</v>
      </c>
      <c r="I50" s="14">
        <f t="shared" si="3"/>
        <v>0</v>
      </c>
      <c r="J50" s="23" t="str">
        <f>'Eva. classe'!B32</f>
        <v>Rédiger, corriger et améliorer un texte cohérent d'une quinzaine de lignes dans une langue correcte.</v>
      </c>
      <c r="K50" s="23"/>
      <c r="L50" s="23"/>
      <c r="M50" s="23"/>
      <c r="N50" s="23"/>
      <c r="O50" s="23"/>
      <c r="P50" s="23"/>
      <c r="Q50" s="23"/>
      <c r="R50" s="23"/>
      <c r="S50" s="23"/>
      <c r="T50" s="23"/>
      <c r="U50" s="23"/>
      <c r="V50" s="23"/>
      <c r="AL50" s="14">
        <f>'Liste des élèves'!$E20</f>
        <v>0</v>
      </c>
    </row>
    <row r="51" spans="1:38" ht="15.75" hidden="1" customHeight="1" x14ac:dyDescent="0.2">
      <c r="A51" s="10">
        <f>'Eva. classe'!A33</f>
        <v>16</v>
      </c>
      <c r="B51" s="27">
        <f>INDEX('Eva. classe'!C33:AF33,R24)</f>
        <v>0</v>
      </c>
      <c r="C51" s="27">
        <f>INDEX('Eva. classe'!AG33:BJ33,R24)</f>
        <v>0</v>
      </c>
      <c r="D51" s="27">
        <f>INDEX('Eva. classe'!BK33:CN33,R24)</f>
        <v>0</v>
      </c>
      <c r="F51" s="14">
        <f t="shared" si="0"/>
        <v>0</v>
      </c>
      <c r="G51" s="14">
        <f t="shared" si="1"/>
        <v>0</v>
      </c>
      <c r="H51" s="14">
        <f t="shared" si="2"/>
        <v>1</v>
      </c>
      <c r="I51" s="14">
        <f t="shared" si="3"/>
        <v>0</v>
      </c>
      <c r="J51" s="23" t="str">
        <f>'Eva. classe'!B33</f>
        <v>Raconter, décrire, expliquer une démarche, justifier une réponse résumer un récit, écrire un poème.</v>
      </c>
      <c r="K51" s="23"/>
      <c r="L51" s="23"/>
      <c r="M51" s="23"/>
      <c r="N51" s="23"/>
      <c r="O51" s="23"/>
      <c r="P51" s="23"/>
      <c r="Q51" s="23"/>
      <c r="R51" s="23"/>
      <c r="S51" s="23"/>
      <c r="T51" s="23"/>
      <c r="U51" s="23"/>
      <c r="V51" s="23"/>
      <c r="AL51" s="14">
        <f>'Liste des élèves'!$E21</f>
        <v>0</v>
      </c>
    </row>
    <row r="52" spans="1:38" ht="12.75" hidden="1" customHeight="1" x14ac:dyDescent="0.2">
      <c r="J52" s="23"/>
      <c r="K52" s="23"/>
      <c r="L52" s="23"/>
      <c r="M52" s="23"/>
      <c r="N52" s="23"/>
      <c r="O52" s="23"/>
      <c r="P52" s="23"/>
      <c r="Q52" s="23"/>
      <c r="R52" s="23"/>
      <c r="S52" s="23"/>
      <c r="T52" s="23"/>
      <c r="U52" s="23"/>
      <c r="V52" s="23"/>
      <c r="AL52" s="14">
        <f>'Liste des élèves'!$E22</f>
        <v>0</v>
      </c>
    </row>
    <row r="53" spans="1:38" ht="15.6" hidden="1" customHeight="1" x14ac:dyDescent="0.2">
      <c r="B53" s="20" t="s">
        <v>117</v>
      </c>
      <c r="C53" s="20" t="s">
        <v>118</v>
      </c>
      <c r="D53" s="20" t="s">
        <v>119</v>
      </c>
      <c r="J53" s="26" t="str">
        <f>'Eva. classe'!B35</f>
        <v>Vocabulaire</v>
      </c>
      <c r="K53" s="23"/>
      <c r="L53" s="23"/>
      <c r="M53" s="23"/>
      <c r="N53" s="23"/>
      <c r="O53" s="23"/>
      <c r="P53" s="23"/>
      <c r="Q53" s="23"/>
      <c r="R53" s="23"/>
      <c r="S53" s="23"/>
      <c r="T53" s="23"/>
      <c r="U53" s="23"/>
      <c r="V53" s="23"/>
      <c r="W53" s="369"/>
      <c r="X53" s="369"/>
      <c r="Y53" s="369"/>
      <c r="Z53" s="369"/>
      <c r="AL53" s="14">
        <f>'Liste des élèves'!$E23</f>
        <v>0</v>
      </c>
    </row>
    <row r="54" spans="1:38" ht="15.75" hidden="1" customHeight="1" x14ac:dyDescent="0.2">
      <c r="A54" s="10">
        <f>'Eva. classe'!A36</f>
        <v>17</v>
      </c>
      <c r="B54" s="27">
        <f>INDEX('Eva. classe'!C36:AF36,R24)</f>
        <v>0</v>
      </c>
      <c r="C54" s="27">
        <f>INDEX('Eva. classe'!AG36:BJ36,R24)</f>
        <v>0</v>
      </c>
      <c r="D54" s="27">
        <f>INDEX('Eva. classe'!BK36:CN36,R24)</f>
        <v>0</v>
      </c>
      <c r="F54" s="14">
        <f t="shared" si="0"/>
        <v>0</v>
      </c>
      <c r="G54" s="14">
        <f t="shared" si="1"/>
        <v>0</v>
      </c>
      <c r="H54" s="14">
        <f t="shared" si="2"/>
        <v>1</v>
      </c>
      <c r="I54" s="14">
        <f t="shared" si="3"/>
        <v>0</v>
      </c>
      <c r="J54" s="23" t="str">
        <f>'Eva. classe'!B36</f>
        <v>Connaître le vocabulaire et utiliser à bon escient les termes utilisés en classe.</v>
      </c>
      <c r="K54" s="23"/>
      <c r="L54" s="23"/>
      <c r="M54" s="23"/>
      <c r="N54" s="23"/>
      <c r="O54" s="23"/>
      <c r="P54" s="23"/>
      <c r="Q54" s="23"/>
      <c r="R54" s="23"/>
      <c r="S54" s="23"/>
      <c r="T54" s="23"/>
      <c r="U54" s="23"/>
      <c r="V54" s="23"/>
      <c r="AL54" s="14">
        <f>'Liste des élèves'!$E24</f>
        <v>0</v>
      </c>
    </row>
    <row r="55" spans="1:38" ht="15.75" hidden="1" customHeight="1" x14ac:dyDescent="0.2">
      <c r="A55" s="10">
        <f>'Eva. classe'!A37</f>
        <v>18</v>
      </c>
      <c r="B55" s="27">
        <f>INDEX('Eva. classe'!C37:AF37,R24)</f>
        <v>0</v>
      </c>
      <c r="C55" s="27">
        <f>INDEX('Eva. classe'!AG37:BJ37,R24)</f>
        <v>0</v>
      </c>
      <c r="D55" s="27">
        <f>INDEX('Eva. classe'!BK37:CN37,R24)</f>
        <v>0</v>
      </c>
      <c r="F55" s="14">
        <f t="shared" si="0"/>
        <v>0</v>
      </c>
      <c r="G55" s="14">
        <f t="shared" si="1"/>
        <v>0</v>
      </c>
      <c r="H55" s="14">
        <f t="shared" si="2"/>
        <v>1</v>
      </c>
      <c r="I55" s="14">
        <f t="shared" si="3"/>
        <v>0</v>
      </c>
      <c r="J55" s="23" t="str">
        <f>'Eva. classe'!B37</f>
        <v>Maîtriser le sens des mots.</v>
      </c>
      <c r="K55" s="23"/>
      <c r="L55" s="23"/>
      <c r="M55" s="23"/>
      <c r="N55" s="23"/>
      <c r="O55" s="23"/>
      <c r="P55" s="23"/>
      <c r="Q55" s="23"/>
      <c r="R55" s="23"/>
      <c r="S55" s="23"/>
      <c r="T55" s="23"/>
      <c r="U55" s="23"/>
      <c r="V55" s="23"/>
      <c r="AL55" s="14">
        <f>'Liste des élèves'!$E25</f>
        <v>0</v>
      </c>
    </row>
    <row r="56" spans="1:38" ht="15.75" hidden="1" customHeight="1" x14ac:dyDescent="0.2">
      <c r="A56" s="10">
        <f>'Eva. classe'!A38</f>
        <v>19</v>
      </c>
      <c r="B56" s="27">
        <f>INDEX('Eva. classe'!C38:AF38,R24)</f>
        <v>0</v>
      </c>
      <c r="C56" s="27">
        <f>INDEX('Eva. classe'!AG38:BJ38,R24)</f>
        <v>0</v>
      </c>
      <c r="D56" s="27">
        <f>INDEX('Eva. classe'!BK38:CN38,R24)</f>
        <v>0</v>
      </c>
      <c r="F56" s="14">
        <f t="shared" si="0"/>
        <v>0</v>
      </c>
      <c r="G56" s="14">
        <f t="shared" si="1"/>
        <v>0</v>
      </c>
      <c r="H56" s="14">
        <f t="shared" si="2"/>
        <v>1</v>
      </c>
      <c r="I56" s="14">
        <f t="shared" si="3"/>
        <v>0</v>
      </c>
      <c r="J56" s="23" t="str">
        <f>'Eva. classe'!B38</f>
        <v>Comprendre le sens des mots selon leur contexte en situation de lecture.</v>
      </c>
      <c r="K56" s="23"/>
      <c r="L56" s="23"/>
      <c r="M56" s="23"/>
      <c r="N56" s="23"/>
      <c r="O56" s="23"/>
      <c r="P56" s="23"/>
      <c r="Q56" s="23"/>
      <c r="R56" s="23"/>
      <c r="S56" s="23"/>
      <c r="T56" s="23"/>
      <c r="U56" s="23"/>
      <c r="V56" s="23"/>
      <c r="AL56" s="14">
        <f>'Liste des élèves'!$E26</f>
        <v>0</v>
      </c>
    </row>
    <row r="57" spans="1:38" ht="15.75" hidden="1" customHeight="1" x14ac:dyDescent="0.2">
      <c r="A57" s="10">
        <f>'Eva. classe'!A39</f>
        <v>20</v>
      </c>
      <c r="B57" s="27">
        <f>INDEX('Eva. classe'!C39:AF39,R24)</f>
        <v>0</v>
      </c>
      <c r="C57" s="27">
        <f>INDEX('Eva. classe'!AG39:BJ39,R24)</f>
        <v>0</v>
      </c>
      <c r="D57" s="27">
        <f>INDEX('Eva. classe'!BK39:CN39,R24)</f>
        <v>0</v>
      </c>
      <c r="F57" s="14">
        <f t="shared" si="0"/>
        <v>0</v>
      </c>
      <c r="G57" s="14">
        <f t="shared" si="1"/>
        <v>0</v>
      </c>
      <c r="H57" s="14">
        <f t="shared" si="2"/>
        <v>1</v>
      </c>
      <c r="I57" s="14">
        <f t="shared" si="3"/>
        <v>0</v>
      </c>
      <c r="J57" s="23" t="str">
        <f>'Eva. classe'!B39</f>
        <v>Construire des familles de mots.</v>
      </c>
      <c r="K57" s="23"/>
      <c r="L57" s="23"/>
      <c r="M57" s="23"/>
      <c r="N57" s="23"/>
      <c r="O57" s="23"/>
      <c r="P57" s="23"/>
      <c r="Q57" s="23"/>
      <c r="R57" s="23"/>
      <c r="S57" s="23"/>
      <c r="T57" s="23"/>
      <c r="U57" s="23"/>
      <c r="V57" s="23"/>
      <c r="AL57" s="14">
        <f>'Liste des élèves'!$E27</f>
        <v>0</v>
      </c>
    </row>
    <row r="58" spans="1:38" ht="15.75" hidden="1" customHeight="1" x14ac:dyDescent="0.2">
      <c r="A58" s="10">
        <f>'Eva. classe'!A40</f>
        <v>21</v>
      </c>
      <c r="B58" s="27">
        <f>INDEX('Eva. classe'!C40:AF40,R24)</f>
        <v>0</v>
      </c>
      <c r="C58" s="27">
        <f>INDEX('Eva. classe'!AG40:BJ40,R24)</f>
        <v>0</v>
      </c>
      <c r="D58" s="27">
        <f>INDEX('Eva. classe'!BK40:CN40,R24)</f>
        <v>0</v>
      </c>
      <c r="F58" s="14">
        <f t="shared" si="0"/>
        <v>0</v>
      </c>
      <c r="G58" s="14">
        <f t="shared" si="1"/>
        <v>0</v>
      </c>
      <c r="H58" s="14">
        <f t="shared" si="2"/>
        <v>1</v>
      </c>
      <c r="I58" s="14">
        <f t="shared" si="3"/>
        <v>0</v>
      </c>
      <c r="J58" s="23" t="str">
        <f>'Eva. classe'!B40</f>
        <v>Définir un mot à l'aide du dictionnaire.</v>
      </c>
      <c r="K58" s="23"/>
      <c r="L58" s="23"/>
      <c r="M58" s="23"/>
      <c r="N58" s="23"/>
      <c r="O58" s="23"/>
      <c r="P58" s="23"/>
      <c r="Q58" s="23"/>
      <c r="R58" s="23"/>
      <c r="S58" s="23"/>
      <c r="T58" s="23"/>
      <c r="U58" s="23"/>
      <c r="V58" s="23"/>
      <c r="AL58" s="14">
        <f>'Liste des élèves'!$E28</f>
        <v>0</v>
      </c>
    </row>
    <row r="59" spans="1:38" ht="15.75" hidden="1" customHeight="1" x14ac:dyDescent="0.2">
      <c r="A59" s="10">
        <f>'Eva. classe'!A42</f>
        <v>22</v>
      </c>
      <c r="B59" s="27">
        <f>INDEX('Eva. classe'!C42:AF42,R24)</f>
        <v>0</v>
      </c>
      <c r="C59" s="27">
        <f>INDEX('Eva. classe'!AG42:BJ42,R24)</f>
        <v>0</v>
      </c>
      <c r="D59" s="27">
        <f>INDEX('Eva. classe'!BK42:CN42,R24)</f>
        <v>0</v>
      </c>
      <c r="F59" s="14">
        <f t="shared" si="0"/>
        <v>0</v>
      </c>
      <c r="G59" s="14">
        <f t="shared" si="1"/>
        <v>0</v>
      </c>
      <c r="H59" s="14">
        <f t="shared" si="2"/>
        <v>1</v>
      </c>
      <c r="I59" s="14">
        <f t="shared" si="3"/>
        <v>0</v>
      </c>
      <c r="J59" s="23" t="str">
        <f>'Eva. classe'!B42</f>
        <v>Connaître le vocabulaire et utiliser à bon escient les phrases selon leur type et leur forme.</v>
      </c>
      <c r="K59" s="23"/>
      <c r="L59" s="23"/>
      <c r="M59" s="23"/>
      <c r="N59" s="23"/>
      <c r="O59" s="23"/>
      <c r="P59" s="23"/>
      <c r="Q59" s="23"/>
      <c r="R59" s="23"/>
      <c r="S59" s="23"/>
      <c r="T59" s="23"/>
      <c r="U59" s="23"/>
      <c r="V59" s="23"/>
      <c r="AL59" s="14">
        <f>'Liste des élèves'!$E29</f>
        <v>0</v>
      </c>
    </row>
    <row r="60" spans="1:38" ht="15.75" hidden="1" customHeight="1" x14ac:dyDescent="0.2">
      <c r="A60" s="10">
        <f>'Eva. classe'!A43</f>
        <v>23</v>
      </c>
      <c r="B60" s="27">
        <f>INDEX('Eva. classe'!C43:AF43,R24)</f>
        <v>0</v>
      </c>
      <c r="C60" s="27">
        <f>INDEX('Eva. classe'!AG43:BJ43,R24)</f>
        <v>0</v>
      </c>
      <c r="D60" s="27">
        <f>INDEX('Eva. classe'!BK43:CN43,R24)</f>
        <v>0</v>
      </c>
      <c r="F60" s="14">
        <f t="shared" si="0"/>
        <v>0</v>
      </c>
      <c r="G60" s="14">
        <f t="shared" si="1"/>
        <v>0</v>
      </c>
      <c r="H60" s="14">
        <f t="shared" si="2"/>
        <v>1</v>
      </c>
      <c r="I60" s="14">
        <f t="shared" si="3"/>
        <v>0</v>
      </c>
      <c r="J60" s="23" t="str">
        <f>'Eva. classe'!B43</f>
        <v>Identifier la nature (nom, verbe, article, déterminant, adjectif, pronom personnel, pronom relatif, préposition,…)..</v>
      </c>
      <c r="K60" s="23"/>
      <c r="L60" s="23"/>
      <c r="M60" s="23"/>
      <c r="N60" s="23"/>
      <c r="O60" s="23"/>
      <c r="P60" s="23"/>
      <c r="Q60" s="23"/>
      <c r="R60" s="23"/>
      <c r="S60" s="23"/>
      <c r="T60" s="23"/>
      <c r="U60" s="23"/>
      <c r="V60" s="23"/>
      <c r="AL60" s="14">
        <f>'Liste des élèves'!$E30</f>
        <v>0</v>
      </c>
    </row>
    <row r="61" spans="1:38" ht="15.75" hidden="1" customHeight="1" x14ac:dyDescent="0.2">
      <c r="A61" s="10">
        <f>'Eva. classe'!A44</f>
        <v>24</v>
      </c>
      <c r="B61" s="27">
        <f>INDEX('Eva. classe'!C44:AF44,R24)</f>
        <v>0</v>
      </c>
      <c r="C61" s="27">
        <f>INDEX('Eva. classe'!AG44:BJ44,R24)</f>
        <v>0</v>
      </c>
      <c r="D61" s="27">
        <f>INDEX('Eva. classe'!BK44:CN44,R24)</f>
        <v>0</v>
      </c>
      <c r="F61" s="14">
        <f t="shared" si="0"/>
        <v>0</v>
      </c>
      <c r="G61" s="14">
        <f t="shared" si="1"/>
        <v>0</v>
      </c>
      <c r="H61" s="14">
        <f t="shared" si="2"/>
        <v>1</v>
      </c>
      <c r="I61" s="14">
        <f t="shared" si="3"/>
        <v>0</v>
      </c>
      <c r="J61" s="645" t="str">
        <f>'Eva. classe'!B44</f>
        <v>Identifier la fonction (sujet, verbe, complément d'objet, complément du nom, complément circonstanciel, attribut du sujet) et les utiliser à on escient.</v>
      </c>
      <c r="K61" s="645"/>
      <c r="L61" s="645"/>
      <c r="M61" s="645"/>
      <c r="N61" s="645"/>
      <c r="O61" s="645"/>
      <c r="P61" s="645"/>
      <c r="Q61" s="645"/>
      <c r="R61" s="645"/>
      <c r="S61" s="645"/>
      <c r="T61" s="645"/>
      <c r="U61" s="645"/>
      <c r="V61" s="29"/>
      <c r="AL61" s="14">
        <f>'Liste des élèves'!$E31</f>
        <v>0</v>
      </c>
    </row>
    <row r="62" spans="1:38" ht="15.75" hidden="1" customHeight="1" x14ac:dyDescent="0.2">
      <c r="A62" s="10">
        <f>'Eva. classe'!A46</f>
        <v>25</v>
      </c>
      <c r="B62" s="27">
        <f>INDEX('Eva. classe'!C46:AF46,R24)</f>
        <v>0</v>
      </c>
      <c r="C62" s="27">
        <f>INDEX('Eva. classe'!AG46:BJ46,R24)</f>
        <v>0</v>
      </c>
      <c r="D62" s="27">
        <f>INDEX('Eva. classe'!BK46:CN46,R24)</f>
        <v>0</v>
      </c>
      <c r="F62" s="14">
        <f t="shared" si="0"/>
        <v>0</v>
      </c>
      <c r="G62" s="14">
        <f t="shared" si="1"/>
        <v>0</v>
      </c>
      <c r="H62" s="14">
        <f t="shared" si="2"/>
        <v>1</v>
      </c>
      <c r="I62" s="14">
        <f t="shared" si="3"/>
        <v>0</v>
      </c>
      <c r="J62" s="23" t="str">
        <f>'Eva. classe'!B46</f>
        <v>Comprendre les règles de formation des temps des verbes et repérer dans un texte les verbes aux temps étudiés en classe.</v>
      </c>
      <c r="K62" s="23"/>
      <c r="L62" s="23"/>
      <c r="M62" s="23"/>
      <c r="N62" s="23"/>
      <c r="O62" s="23"/>
      <c r="P62" s="23"/>
      <c r="Q62" s="23"/>
      <c r="R62" s="23"/>
      <c r="S62" s="23"/>
      <c r="T62" s="23"/>
      <c r="U62" s="23"/>
      <c r="V62" s="23"/>
      <c r="AL62" s="14">
        <f>'Liste des élèves'!$E32</f>
        <v>0</v>
      </c>
    </row>
    <row r="63" spans="1:38" ht="15.75" hidden="1" customHeight="1" x14ac:dyDescent="0.2">
      <c r="A63" s="10">
        <f>'Eva. classe'!A47</f>
        <v>26</v>
      </c>
      <c r="B63" s="27">
        <f>INDEX('Eva. classe'!C47:AF47,R24)</f>
        <v>0</v>
      </c>
      <c r="C63" s="27">
        <f>INDEX('Eva. classe'!AG47:BJ47,R24)</f>
        <v>0</v>
      </c>
      <c r="D63" s="27">
        <f>INDEX('Eva. classe'!BK47:CN47,R24)</f>
        <v>0</v>
      </c>
      <c r="F63" s="14">
        <f t="shared" si="0"/>
        <v>0</v>
      </c>
      <c r="G63" s="14">
        <f t="shared" si="1"/>
        <v>0</v>
      </c>
      <c r="H63" s="14">
        <f t="shared" si="2"/>
        <v>1</v>
      </c>
      <c r="I63" s="14">
        <f t="shared" si="3"/>
        <v>0</v>
      </c>
      <c r="J63" s="23" t="str">
        <f>'Eva. classe'!B47</f>
        <v>Conjuguer les verbes aux temps étudiés en classe.</v>
      </c>
      <c r="K63" s="23"/>
      <c r="L63" s="23"/>
      <c r="M63" s="23"/>
      <c r="N63" s="23"/>
      <c r="O63" s="23"/>
      <c r="P63" s="23"/>
      <c r="Q63" s="23"/>
      <c r="R63" s="23"/>
      <c r="S63" s="23"/>
      <c r="T63" s="23"/>
      <c r="U63" s="23"/>
      <c r="V63" s="23"/>
      <c r="AL63" s="14">
        <f>'Liste des élèves'!$E33</f>
        <v>0</v>
      </c>
    </row>
    <row r="64" spans="1:38" ht="15.75" hidden="1" customHeight="1" x14ac:dyDescent="0.2">
      <c r="A64" s="10">
        <f>'Eva. classe'!A48</f>
        <v>27</v>
      </c>
      <c r="B64" s="27">
        <f>INDEX('Eva. classe'!C48:AF48,R24)</f>
        <v>0</v>
      </c>
      <c r="C64" s="27">
        <f>INDEX('Eva. classe'!AG48:BJ48,R24)</f>
        <v>0</v>
      </c>
      <c r="D64" s="27">
        <f>INDEX('Eva. classe'!BK48:CN48,R24)</f>
        <v>0</v>
      </c>
      <c r="F64" s="14">
        <f t="shared" si="0"/>
        <v>0</v>
      </c>
      <c r="G64" s="14">
        <f t="shared" si="1"/>
        <v>0</v>
      </c>
      <c r="H64" s="14">
        <f t="shared" si="2"/>
        <v>1</v>
      </c>
      <c r="I64" s="14">
        <f t="shared" si="3"/>
        <v>0</v>
      </c>
      <c r="J64" s="23" t="str">
        <f>'Eva. classe'!B48</f>
        <v>Utiliser les temps des verbes étudiés en classe.</v>
      </c>
      <c r="K64" s="23"/>
      <c r="L64" s="23"/>
      <c r="M64" s="23"/>
      <c r="N64" s="23"/>
      <c r="O64" s="23"/>
      <c r="P64" s="23"/>
      <c r="Q64" s="23"/>
      <c r="R64" s="23"/>
      <c r="S64" s="23"/>
      <c r="T64" s="23"/>
      <c r="U64" s="23"/>
      <c r="V64" s="23"/>
      <c r="AL64" s="14">
        <f>'Liste des élèves'!$E34</f>
        <v>0</v>
      </c>
    </row>
    <row r="65" spans="1:38" ht="15.75" hidden="1" customHeight="1" x14ac:dyDescent="0.2">
      <c r="A65" s="10">
        <f>'Eva. classe'!A49</f>
        <v>28</v>
      </c>
      <c r="B65" s="27">
        <f>INDEX('Eva. classe'!C49:AF49,R24)</f>
        <v>0</v>
      </c>
      <c r="C65" s="27">
        <f>INDEX('Eva. classe'!AG49:BJ49,R24)</f>
        <v>0</v>
      </c>
      <c r="D65" s="27">
        <f>INDEX('Eva. classe'!BK49:CN49,R24)</f>
        <v>0</v>
      </c>
      <c r="F65" s="14">
        <f t="shared" si="0"/>
        <v>0</v>
      </c>
      <c r="G65" s="14">
        <f t="shared" si="1"/>
        <v>0</v>
      </c>
      <c r="H65" s="14">
        <f t="shared" si="2"/>
        <v>1</v>
      </c>
      <c r="I65" s="14">
        <f t="shared" si="3"/>
        <v>0</v>
      </c>
      <c r="J65" s="23" t="str">
        <f>'Eva. classe'!B49</f>
        <v>Connaître les règles d'accords étudiés en classe (sujet, verbe, dans le groupe nominal).</v>
      </c>
      <c r="K65" s="23"/>
      <c r="L65" s="23"/>
      <c r="M65" s="23"/>
      <c r="N65" s="23"/>
      <c r="O65" s="23"/>
      <c r="P65" s="23"/>
      <c r="Q65" s="23"/>
      <c r="R65" s="23"/>
      <c r="S65" s="23"/>
      <c r="T65" s="23"/>
      <c r="U65" s="23"/>
      <c r="V65" s="23"/>
      <c r="AL65" s="14">
        <f>'Liste des élèves'!$E35</f>
        <v>0</v>
      </c>
    </row>
    <row r="66" spans="1:38" ht="15.75" hidden="1" customHeight="1" x14ac:dyDescent="0.2">
      <c r="A66" s="10">
        <f>'Eva. classe'!A51</f>
        <v>29</v>
      </c>
      <c r="B66" s="27">
        <f>INDEX('Eva. classe'!C51:AF51,R24)</f>
        <v>0</v>
      </c>
      <c r="C66" s="27">
        <f>INDEX('Eva. classe'!AG51:BJ51,R24)</f>
        <v>0</v>
      </c>
      <c r="D66" s="27">
        <f>INDEX('Eva. classe'!BK51:CN51,R24)</f>
        <v>0</v>
      </c>
      <c r="F66" s="14">
        <f t="shared" si="0"/>
        <v>0</v>
      </c>
      <c r="G66" s="14">
        <f t="shared" si="1"/>
        <v>0</v>
      </c>
      <c r="H66" s="14">
        <f t="shared" si="2"/>
        <v>1</v>
      </c>
      <c r="I66" s="14">
        <f t="shared" si="3"/>
        <v>0</v>
      </c>
      <c r="J66" s="23" t="str">
        <f>'Eva. classe'!B51</f>
        <v>Écrire sans erreur sous la dictée un texte d'une dizaine de lignes en mobilisant ses connaissances sur la langue.</v>
      </c>
      <c r="K66" s="23"/>
      <c r="L66" s="23"/>
      <c r="M66" s="23"/>
      <c r="N66" s="23"/>
      <c r="O66" s="23"/>
      <c r="P66" s="23"/>
      <c r="Q66" s="23"/>
      <c r="R66" s="23"/>
      <c r="S66" s="23"/>
      <c r="T66" s="23"/>
      <c r="U66" s="23"/>
      <c r="V66" s="23"/>
      <c r="AL66" s="14">
        <f>'Liste des élèves'!$E36</f>
        <v>0</v>
      </c>
    </row>
    <row r="67" spans="1:38" ht="15.75" hidden="1" customHeight="1" x14ac:dyDescent="0.2">
      <c r="A67" s="10">
        <f>'Eva. classe'!A52</f>
        <v>30</v>
      </c>
      <c r="B67" s="27">
        <f>INDEX('Eva. classe'!C52:AF52,R24)</f>
        <v>0</v>
      </c>
      <c r="C67" s="27">
        <f>INDEX('Eva. classe'!AG52:BJ52,R24)</f>
        <v>0</v>
      </c>
      <c r="D67" s="27">
        <f>INDEX('Eva. classe'!BK52:CN52,R24)</f>
        <v>0</v>
      </c>
      <c r="F67" s="14">
        <f t="shared" si="0"/>
        <v>0</v>
      </c>
      <c r="G67" s="14">
        <f t="shared" si="1"/>
        <v>0</v>
      </c>
      <c r="H67" s="14">
        <f t="shared" si="2"/>
        <v>1</v>
      </c>
      <c r="I67" s="14">
        <f t="shared" si="3"/>
        <v>0</v>
      </c>
      <c r="J67" s="23" t="str">
        <f>'Eva. classe'!B52</f>
        <v>Utiliser ses connaissances pour maîtriser l'orthographe grammaticale.</v>
      </c>
      <c r="K67" s="23"/>
      <c r="L67" s="23"/>
      <c r="M67" s="23"/>
      <c r="N67" s="23"/>
      <c r="O67" s="23"/>
      <c r="P67" s="23"/>
      <c r="Q67" s="23"/>
      <c r="R67" s="23"/>
      <c r="S67" s="23"/>
      <c r="T67" s="23"/>
      <c r="U67" s="23"/>
      <c r="V67" s="23"/>
      <c r="AL67" s="14">
        <f>'Liste des élèves'!$E37</f>
        <v>0</v>
      </c>
    </row>
    <row r="68" spans="1:38" ht="15.75" hidden="1" customHeight="1" x14ac:dyDescent="0.2">
      <c r="A68" s="10">
        <f>'Eva. classe'!A53</f>
        <v>31</v>
      </c>
      <c r="B68" s="27">
        <f>INDEX('Eva. classe'!C53:AF53,R24)</f>
        <v>0</v>
      </c>
      <c r="C68" s="27">
        <f>INDEX('Eva. classe'!AG53:BJ53,R24)</f>
        <v>0</v>
      </c>
      <c r="D68" s="27">
        <f>INDEX('Eva. classe'!BK46:CN46,R24)</f>
        <v>0</v>
      </c>
      <c r="F68" s="14">
        <f>MIN(COUNTIF(D68,2)+COUNTIF(D68,1)+COUNTIF(C68,2)+COUNTIF(C68,1)+COUNTIF(B68,2)+COUNTIF(B68,1),1)</f>
        <v>0</v>
      </c>
      <c r="G68" s="14">
        <f>IF(OR(D68=3,D68=4),0,F68)</f>
        <v>0</v>
      </c>
      <c r="H68" s="14">
        <f>IF(OR(C68=3,C68=4),0,1)</f>
        <v>1</v>
      </c>
      <c r="I68" s="14">
        <f>IF(OR(D68=2,D68=1),1,G68*H68)</f>
        <v>0</v>
      </c>
      <c r="J68" s="23" t="str">
        <f>'Eva. classe'!B53</f>
        <v>Maîtriser l'orthographe lexicale.</v>
      </c>
      <c r="K68" s="23"/>
      <c r="L68" s="23"/>
      <c r="M68" s="23"/>
      <c r="N68" s="23"/>
      <c r="O68" s="23"/>
      <c r="P68" s="23"/>
      <c r="Q68" s="23"/>
      <c r="R68" s="23"/>
      <c r="S68" s="23"/>
      <c r="T68" s="23"/>
      <c r="U68" s="23"/>
      <c r="V68" s="23"/>
      <c r="AL68" s="14">
        <f>'Liste des élèves'!$E38</f>
        <v>0</v>
      </c>
    </row>
    <row r="69" spans="1:38" ht="15.75" hidden="1" customHeight="1" x14ac:dyDescent="0.2">
      <c r="J69" s="23"/>
      <c r="K69" s="23"/>
      <c r="L69" s="23"/>
      <c r="M69" s="23"/>
      <c r="N69" s="23"/>
      <c r="O69" s="23"/>
      <c r="P69" s="23"/>
      <c r="Q69" s="23"/>
      <c r="R69" s="23"/>
      <c r="S69" s="23"/>
      <c r="T69" s="23"/>
      <c r="U69" s="23"/>
      <c r="V69" s="23"/>
      <c r="AL69" s="14">
        <f>'Liste des élèves'!$E39</f>
        <v>0</v>
      </c>
    </row>
    <row r="70" spans="1:38" ht="15.75" hidden="1" customHeight="1" x14ac:dyDescent="0.2">
      <c r="J70" s="23"/>
      <c r="K70" s="23"/>
      <c r="L70" s="23"/>
      <c r="M70" s="23"/>
      <c r="N70" s="23"/>
      <c r="O70" s="23"/>
      <c r="P70" s="23"/>
      <c r="Q70" s="23"/>
      <c r="R70" s="23"/>
      <c r="S70" s="23"/>
      <c r="T70" s="23"/>
      <c r="U70" s="23"/>
      <c r="V70" s="23"/>
      <c r="AL70" s="14">
        <f>'Liste des élèves'!$E40</f>
        <v>0</v>
      </c>
    </row>
    <row r="71" spans="1:38" ht="15.75" hidden="1" customHeight="1" x14ac:dyDescent="0.2">
      <c r="J71" s="23"/>
      <c r="K71" s="23"/>
      <c r="L71" s="23"/>
      <c r="M71" s="23"/>
      <c r="N71" s="23"/>
      <c r="O71" s="23"/>
      <c r="P71" s="23"/>
      <c r="Q71" s="23"/>
      <c r="R71" s="23"/>
      <c r="S71" s="23"/>
      <c r="T71" s="23"/>
      <c r="U71" s="23"/>
      <c r="V71" s="23"/>
      <c r="AL71" s="14">
        <f>'Liste des élèves'!$E41</f>
        <v>0</v>
      </c>
    </row>
    <row r="72" spans="1:38" ht="15.75" hidden="1" customHeight="1" x14ac:dyDescent="0.2">
      <c r="I72" s="30" t="e">
        <f>#REF!</f>
        <v>#REF!</v>
      </c>
      <c r="J72" s="10" t="s">
        <v>116</v>
      </c>
      <c r="K72" s="11">
        <f>K24</f>
        <v>0</v>
      </c>
      <c r="L72" s="90"/>
      <c r="M72" s="90"/>
      <c r="N72" s="23"/>
      <c r="O72" s="23"/>
      <c r="P72" s="23"/>
      <c r="Q72" s="23"/>
      <c r="R72" s="23"/>
      <c r="S72" s="646">
        <f>S24</f>
        <v>0</v>
      </c>
      <c r="T72" s="647"/>
      <c r="U72" s="648"/>
      <c r="V72" s="23"/>
      <c r="W72" s="371"/>
      <c r="X72" s="371"/>
      <c r="Y72" s="371"/>
      <c r="Z72" s="371"/>
      <c r="AL72" s="14">
        <f>'Liste des élèves'!$E42</f>
        <v>0</v>
      </c>
    </row>
    <row r="73" spans="1:38" ht="15.75" hidden="1" customHeight="1" x14ac:dyDescent="0.2">
      <c r="I73" s="30"/>
      <c r="J73" s="10"/>
      <c r="K73" s="32"/>
      <c r="L73" s="32"/>
      <c r="M73" s="32"/>
      <c r="N73" s="23"/>
      <c r="O73" s="23"/>
      <c r="P73" s="23"/>
      <c r="Q73" s="23"/>
      <c r="R73" s="23"/>
      <c r="S73" s="32"/>
      <c r="T73" s="32"/>
      <c r="U73" s="32"/>
      <c r="V73" s="23"/>
      <c r="W73" s="371"/>
      <c r="X73" s="371"/>
      <c r="Y73" s="371"/>
      <c r="Z73" s="371"/>
    </row>
    <row r="74" spans="1:38" ht="15.75" hidden="1" customHeight="1" x14ac:dyDescent="0.2">
      <c r="A74" s="33" t="str">
        <f>'Eva. classe'!B54</f>
        <v>► MATHÉMATIQUES</v>
      </c>
      <c r="B74" s="34"/>
      <c r="C74" s="34"/>
      <c r="D74" s="34"/>
      <c r="E74" s="34"/>
      <c r="F74" s="34"/>
      <c r="G74" s="34"/>
      <c r="H74" s="34"/>
      <c r="I74" s="34"/>
      <c r="J74" s="34"/>
      <c r="K74" s="34"/>
      <c r="L74" s="34"/>
      <c r="M74" s="34"/>
      <c r="N74" s="34"/>
      <c r="O74" s="34"/>
      <c r="P74" s="34"/>
      <c r="Q74" s="34"/>
      <c r="R74" s="34"/>
      <c r="S74" s="34"/>
      <c r="T74" s="34"/>
      <c r="U74" s="34"/>
      <c r="V74" s="23"/>
      <c r="W74" s="371"/>
      <c r="X74" s="371"/>
      <c r="Y74" s="371"/>
      <c r="Z74" s="371"/>
    </row>
    <row r="75" spans="1:38" ht="15.75" hidden="1" customHeight="1" x14ac:dyDescent="0.2">
      <c r="I75" s="30"/>
      <c r="J75" s="33" t="str">
        <f>'Eva. classe'!B55</f>
        <v>1. NOMBRES ET CALCUL</v>
      </c>
      <c r="K75" s="32"/>
      <c r="L75" s="32"/>
      <c r="M75" s="32"/>
      <c r="N75" s="23"/>
      <c r="O75" s="23"/>
      <c r="P75" s="23"/>
      <c r="Q75" s="23"/>
      <c r="R75" s="23"/>
      <c r="S75" s="32"/>
      <c r="T75" s="32"/>
      <c r="U75" s="32"/>
      <c r="V75" s="23"/>
      <c r="W75" s="371"/>
      <c r="X75" s="371"/>
      <c r="Y75" s="371"/>
      <c r="Z75" s="371"/>
    </row>
    <row r="76" spans="1:38" ht="15.75" hidden="1" customHeight="1" x14ac:dyDescent="0.2">
      <c r="B76" s="13" t="s">
        <v>117</v>
      </c>
      <c r="C76" s="13" t="s">
        <v>118</v>
      </c>
      <c r="D76" s="13" t="s">
        <v>119</v>
      </c>
      <c r="J76" s="33" t="str">
        <f>'Eva. classe'!B56</f>
        <v>Nombres entiers et décimaux</v>
      </c>
      <c r="K76" s="10"/>
      <c r="L76" s="10"/>
      <c r="M76" s="10"/>
      <c r="N76" s="10"/>
      <c r="O76" s="10"/>
      <c r="P76" s="10"/>
      <c r="Q76" s="10"/>
      <c r="R76" s="10"/>
      <c r="S76" s="10"/>
      <c r="T76" s="10"/>
      <c r="U76" s="10"/>
      <c r="V76" s="10"/>
    </row>
    <row r="77" spans="1:38" ht="15.75" hidden="1" customHeight="1" x14ac:dyDescent="0.2">
      <c r="A77" s="10">
        <f>'Eva. classe'!A57</f>
        <v>32</v>
      </c>
      <c r="B77" s="27">
        <f>INDEX('Eva. classe'!C57:AF57,R24)</f>
        <v>0</v>
      </c>
      <c r="C77" s="27">
        <f>INDEX('Eva. classe'!AG57:BJ57,R24)</f>
        <v>0</v>
      </c>
      <c r="D77" s="27">
        <f>INDEX('Eva. classe'!BK57:CN57,R24)</f>
        <v>0</v>
      </c>
      <c r="F77" s="14">
        <f t="shared" si="0"/>
        <v>0</v>
      </c>
      <c r="G77" s="14">
        <f t="shared" si="1"/>
        <v>0</v>
      </c>
      <c r="H77" s="14">
        <f t="shared" si="2"/>
        <v>1</v>
      </c>
      <c r="I77" s="14">
        <f t="shared" si="3"/>
        <v>0</v>
      </c>
      <c r="J77" s="23" t="str">
        <f>'Eva. classe'!B57</f>
        <v>Écrire, nommer, comparer et utiliser les nombres entiers.</v>
      </c>
      <c r="K77" s="23"/>
      <c r="L77" s="23"/>
      <c r="M77" s="23"/>
      <c r="N77" s="23"/>
      <c r="O77" s="23"/>
      <c r="P77" s="23"/>
      <c r="Q77" s="23"/>
      <c r="R77" s="23"/>
      <c r="S77" s="23"/>
      <c r="T77" s="23"/>
      <c r="U77" s="23"/>
      <c r="V77" s="23"/>
    </row>
    <row r="78" spans="1:38" ht="15.75" hidden="1" customHeight="1" x14ac:dyDescent="0.2">
      <c r="A78" s="10">
        <f>'Eva. classe'!A58</f>
        <v>33</v>
      </c>
      <c r="B78" s="27">
        <f>INDEX('Eva. classe'!C58:AF58,R24)</f>
        <v>0</v>
      </c>
      <c r="C78" s="27">
        <f>INDEX('Eva. classe'!AG58:BJ58,R24)</f>
        <v>0</v>
      </c>
      <c r="D78" s="27">
        <f>INDEX('Eva. classe'!BK58:CN58,R24)</f>
        <v>0</v>
      </c>
      <c r="F78" s="14">
        <f t="shared" si="0"/>
        <v>0</v>
      </c>
      <c r="G78" s="14">
        <f t="shared" si="1"/>
        <v>0</v>
      </c>
      <c r="H78" s="14">
        <f t="shared" si="2"/>
        <v>1</v>
      </c>
      <c r="I78" s="14">
        <f t="shared" si="3"/>
        <v>0</v>
      </c>
      <c r="J78" s="23" t="str">
        <f>'Eva. classe'!B58</f>
        <v>Connaître les doubles, moitiés, quadruples, quarts, triples, tiers, et multiples de 5, 10, 15, 20, 25, 50.</v>
      </c>
      <c r="K78" s="23"/>
      <c r="L78" s="23"/>
      <c r="M78" s="23"/>
      <c r="N78" s="23"/>
      <c r="O78" s="23"/>
      <c r="P78" s="23"/>
      <c r="Q78" s="23"/>
      <c r="R78" s="23"/>
      <c r="S78" s="23"/>
      <c r="T78" s="23"/>
      <c r="U78" s="23"/>
      <c r="V78" s="23"/>
    </row>
    <row r="79" spans="1:38" ht="15.75" hidden="1" customHeight="1" x14ac:dyDescent="0.2">
      <c r="A79" s="10">
        <f>'Eva. classe'!A59</f>
        <v>34</v>
      </c>
      <c r="B79" s="27">
        <f>INDEX('Eva. classe'!C59:AF59,R24)</f>
        <v>0</v>
      </c>
      <c r="C79" s="27">
        <f>INDEX('Eva. classe'!AG59:BJ59,R24)</f>
        <v>0</v>
      </c>
      <c r="D79" s="27">
        <f>INDEX('Eva. classe'!BK59:CN59,R24)</f>
        <v>0</v>
      </c>
      <c r="F79" s="14">
        <f t="shared" si="0"/>
        <v>0</v>
      </c>
      <c r="G79" s="14">
        <f t="shared" si="1"/>
        <v>0</v>
      </c>
      <c r="H79" s="14">
        <f t="shared" si="2"/>
        <v>1</v>
      </c>
      <c r="I79" s="14">
        <f t="shared" si="3"/>
        <v>0</v>
      </c>
      <c r="J79" s="23" t="str">
        <f>'Eva. classe'!B59</f>
        <v>Écrire, nommer, comparer et utiliser les fractions simples (demi, tiers, quart, dixième, centième).</v>
      </c>
      <c r="K79" s="23"/>
      <c r="L79" s="23"/>
      <c r="M79" s="23"/>
      <c r="N79" s="23"/>
      <c r="O79" s="23"/>
      <c r="P79" s="23"/>
      <c r="Q79" s="23"/>
      <c r="R79" s="23"/>
      <c r="S79" s="23"/>
      <c r="T79" s="23"/>
      <c r="U79" s="23"/>
      <c r="V79" s="23"/>
    </row>
    <row r="80" spans="1:38" ht="15.75" hidden="1" customHeight="1" x14ac:dyDescent="0.2">
      <c r="A80" s="10">
        <f>'Eva. classe'!A60</f>
        <v>35</v>
      </c>
      <c r="B80" s="27">
        <f>INDEX('Eva. classe'!C60:AF60,R24)</f>
        <v>0</v>
      </c>
      <c r="C80" s="27">
        <f>INDEX('Eva. classe'!AG60:BJ60,R24)</f>
        <v>0</v>
      </c>
      <c r="D80" s="27">
        <f>INDEX('Eva. classe'!BK60:CN60,R24)</f>
        <v>0</v>
      </c>
      <c r="F80" s="14">
        <f t="shared" si="0"/>
        <v>0</v>
      </c>
      <c r="G80" s="14">
        <f t="shared" si="1"/>
        <v>0</v>
      </c>
      <c r="H80" s="14">
        <f t="shared" si="2"/>
        <v>1</v>
      </c>
      <c r="I80" s="14">
        <f t="shared" si="3"/>
        <v>0</v>
      </c>
      <c r="J80" s="23" t="str">
        <f>'Eva. classe'!B60</f>
        <v>Écrire, nommer, comparer et utiliser les nombres décimaux.</v>
      </c>
      <c r="K80" s="23"/>
      <c r="L80" s="23"/>
      <c r="M80" s="23"/>
      <c r="N80" s="23"/>
      <c r="O80" s="23"/>
      <c r="P80" s="23"/>
      <c r="Q80" s="23"/>
      <c r="R80" s="23"/>
      <c r="S80" s="23"/>
      <c r="T80" s="23"/>
      <c r="U80" s="23"/>
      <c r="V80" s="23"/>
    </row>
    <row r="81" spans="1:26" ht="15.75" hidden="1" customHeight="1" x14ac:dyDescent="0.2">
      <c r="A81" s="10">
        <f>'Eva. classe'!A63</f>
        <v>36</v>
      </c>
      <c r="B81" s="27">
        <f>INDEX('Eva. classe'!C63:AF63,R24)</f>
        <v>0</v>
      </c>
      <c r="C81" s="27">
        <f>INDEX('Eva. classe'!AG63:BJ63,R24)</f>
        <v>0</v>
      </c>
      <c r="D81" s="27">
        <f>INDEX('Eva. classe'!BK63:CN63,R24)</f>
        <v>0</v>
      </c>
      <c r="F81" s="14">
        <f t="shared" si="0"/>
        <v>0</v>
      </c>
      <c r="G81" s="14">
        <f t="shared" si="1"/>
        <v>0</v>
      </c>
      <c r="H81" s="14">
        <f t="shared" si="2"/>
        <v>1</v>
      </c>
      <c r="I81" s="14">
        <f t="shared" si="3"/>
        <v>0</v>
      </c>
      <c r="J81" s="23" t="str">
        <f>'Eva. classe'!B63</f>
        <v>Connaître et utiliser les tables d'addition et de multiplication pour calculer. Multiplier par 10, 100, 1000…</v>
      </c>
      <c r="K81" s="23"/>
      <c r="L81" s="23"/>
      <c r="M81" s="23"/>
      <c r="N81" s="23"/>
      <c r="O81" s="23"/>
      <c r="P81" s="23"/>
      <c r="Q81" s="23"/>
      <c r="R81" s="23"/>
      <c r="S81" s="23"/>
      <c r="T81" s="23"/>
      <c r="U81" s="23"/>
      <c r="V81" s="23"/>
    </row>
    <row r="82" spans="1:26" ht="15.75" hidden="1" customHeight="1" x14ac:dyDescent="0.2">
      <c r="A82" s="10">
        <f>'Eva. classe'!A64</f>
        <v>37</v>
      </c>
      <c r="B82" s="27">
        <f>INDEX('Eva. classe'!C64:AF64,R24)</f>
        <v>0</v>
      </c>
      <c r="C82" s="27">
        <f>INDEX('Eva. classe'!AG64:BJ64,R24)</f>
        <v>0</v>
      </c>
      <c r="D82" s="27">
        <f>INDEX('Eva. classe'!BK64:CN64,R24)</f>
        <v>0</v>
      </c>
      <c r="F82" s="14">
        <f t="shared" si="0"/>
        <v>0</v>
      </c>
      <c r="G82" s="14">
        <f t="shared" si="1"/>
        <v>0</v>
      </c>
      <c r="H82" s="14">
        <f t="shared" si="2"/>
        <v>1</v>
      </c>
      <c r="I82" s="14">
        <f t="shared" si="3"/>
        <v>0</v>
      </c>
      <c r="J82" s="23" t="str">
        <f>'Eva. classe'!B64</f>
        <v>Calculer mentalement avec des nombres entiers et des nombres décimaux.</v>
      </c>
      <c r="K82" s="23"/>
      <c r="L82" s="23"/>
      <c r="M82" s="23"/>
      <c r="N82" s="23"/>
      <c r="O82" s="23"/>
      <c r="P82" s="23"/>
      <c r="Q82" s="23"/>
      <c r="R82" s="23"/>
      <c r="S82" s="23"/>
      <c r="T82" s="23"/>
      <c r="U82" s="23"/>
      <c r="V82" s="23"/>
      <c r="W82" s="371"/>
      <c r="X82" s="371"/>
      <c r="Y82" s="371"/>
      <c r="Z82" s="371"/>
    </row>
    <row r="83" spans="1:26" ht="15.75" hidden="1" customHeight="1" x14ac:dyDescent="0.2">
      <c r="A83" s="10">
        <f>'Eva. classe'!A66</f>
        <v>38</v>
      </c>
      <c r="B83" s="27">
        <f>INDEX('Eva. classe'!C66:AF66,R24)</f>
        <v>0</v>
      </c>
      <c r="C83" s="27">
        <f>INDEX('Eva. classe'!AG66:BJ66,R24)</f>
        <v>0</v>
      </c>
      <c r="D83" s="27">
        <f>INDEX('Eva. classe'!BK66:CN66,R24)</f>
        <v>0</v>
      </c>
      <c r="F83" s="14">
        <f t="shared" si="0"/>
        <v>0</v>
      </c>
      <c r="G83" s="14">
        <f t="shared" si="1"/>
        <v>0</v>
      </c>
      <c r="H83" s="14">
        <f t="shared" si="2"/>
        <v>1</v>
      </c>
      <c r="I83" s="14">
        <f t="shared" si="3"/>
        <v>0</v>
      </c>
      <c r="J83" s="23" t="str">
        <f>'Eva. classe'!B66</f>
        <v>Utiliser la technique de l'addition et de la soustraction.</v>
      </c>
      <c r="K83" s="23"/>
      <c r="L83" s="23"/>
      <c r="M83" s="23"/>
      <c r="N83" s="23"/>
      <c r="O83" s="23"/>
      <c r="P83" s="23"/>
      <c r="Q83" s="23"/>
      <c r="R83" s="23"/>
      <c r="S83" s="23"/>
      <c r="T83" s="23"/>
      <c r="U83" s="23"/>
      <c r="V83" s="23"/>
      <c r="W83" s="371"/>
      <c r="X83" s="371"/>
      <c r="Y83" s="371"/>
      <c r="Z83" s="371"/>
    </row>
    <row r="84" spans="1:26" ht="15.75" hidden="1" customHeight="1" x14ac:dyDescent="0.2">
      <c r="A84" s="10">
        <f>'Eva. classe'!A67</f>
        <v>39</v>
      </c>
      <c r="B84" s="27">
        <f>INDEX('Eva. classe'!C67:AF67,R24)</f>
        <v>0</v>
      </c>
      <c r="C84" s="27">
        <f>INDEX('Eva. classe'!AG67:BJ67,R24)</f>
        <v>0</v>
      </c>
      <c r="D84" s="27">
        <f>INDEX('Eva. classe'!BK67:CN67,R24)</f>
        <v>0</v>
      </c>
      <c r="F84" s="14">
        <f t="shared" si="0"/>
        <v>0</v>
      </c>
      <c r="G84" s="14">
        <f t="shared" si="1"/>
        <v>0</v>
      </c>
      <c r="H84" s="14">
        <f t="shared" si="2"/>
        <v>1</v>
      </c>
      <c r="I84" s="14">
        <f t="shared" si="3"/>
        <v>0</v>
      </c>
      <c r="J84" s="23" t="str">
        <f>'Eva. classe'!B67</f>
        <v>Utiliser la technique de la multiplication.</v>
      </c>
      <c r="K84" s="23"/>
      <c r="L84" s="23"/>
      <c r="M84" s="23"/>
      <c r="N84" s="23"/>
      <c r="O84" s="23"/>
      <c r="P84" s="23"/>
      <c r="Q84" s="23"/>
      <c r="R84" s="23"/>
      <c r="S84" s="23"/>
      <c r="T84" s="23"/>
      <c r="U84" s="23"/>
      <c r="V84" s="23"/>
      <c r="W84" s="371"/>
      <c r="X84" s="371"/>
      <c r="Y84" s="371"/>
      <c r="Z84" s="371"/>
    </row>
    <row r="85" spans="1:26" ht="15.75" hidden="1" customHeight="1" x14ac:dyDescent="0.2">
      <c r="A85" s="10">
        <f>'Eva. classe'!A68</f>
        <v>40</v>
      </c>
      <c r="B85" s="27">
        <f>INDEX('Eva. classe'!C68:AF68,R24)</f>
        <v>0</v>
      </c>
      <c r="C85" s="27">
        <f>INDEX('Eva. classe'!AG68:BJ68,R24)</f>
        <v>0</v>
      </c>
      <c r="D85" s="27">
        <f>INDEX('Eva. classe'!BK68:CN68,R24)</f>
        <v>0</v>
      </c>
      <c r="F85" s="14">
        <f t="shared" si="0"/>
        <v>0</v>
      </c>
      <c r="G85" s="14">
        <f t="shared" si="1"/>
        <v>0</v>
      </c>
      <c r="H85" s="14">
        <f t="shared" si="2"/>
        <v>1</v>
      </c>
      <c r="I85" s="14">
        <f t="shared" si="3"/>
        <v>0</v>
      </c>
      <c r="J85" s="23" t="str">
        <f>'Eva. classe'!B68</f>
        <v>Utiliser la technique de la division.</v>
      </c>
      <c r="K85" s="23"/>
      <c r="L85" s="23"/>
      <c r="M85" s="23"/>
      <c r="N85" s="23"/>
      <c r="O85" s="23"/>
      <c r="P85" s="23"/>
      <c r="Q85" s="23"/>
      <c r="R85" s="23"/>
      <c r="S85" s="23"/>
      <c r="T85" s="23"/>
      <c r="U85" s="23"/>
      <c r="V85" s="23"/>
      <c r="W85" s="371"/>
      <c r="X85" s="371"/>
      <c r="Y85" s="371"/>
      <c r="Z85" s="371"/>
    </row>
    <row r="86" spans="1:26" ht="15.75" hidden="1" customHeight="1" x14ac:dyDescent="0.2">
      <c r="A86" s="10">
        <f>'Eva. classe'!A69</f>
        <v>41</v>
      </c>
      <c r="B86" s="27">
        <f>INDEX('Eva. classe'!C69:AF69,R24)</f>
        <v>0</v>
      </c>
      <c r="C86" s="27">
        <f>INDEX('Eva. classe'!AG69:BJ69,R24)</f>
        <v>0</v>
      </c>
      <c r="D86" s="27">
        <f>INDEX('Eva. classe'!BK69:CN69,R24)</f>
        <v>0</v>
      </c>
      <c r="F86" s="14">
        <f t="shared" si="0"/>
        <v>0</v>
      </c>
      <c r="G86" s="14">
        <f t="shared" si="1"/>
        <v>0</v>
      </c>
      <c r="H86" s="14">
        <f t="shared" si="2"/>
        <v>1</v>
      </c>
      <c r="I86" s="14">
        <f t="shared" si="3"/>
        <v>0</v>
      </c>
      <c r="J86" s="23" t="str">
        <f>'Eva. classe'!B69</f>
        <v>Utiliser la calculatrice à bon escient.</v>
      </c>
      <c r="K86" s="23"/>
      <c r="L86" s="23"/>
      <c r="M86" s="23"/>
      <c r="N86" s="23"/>
      <c r="O86" s="23"/>
      <c r="P86" s="23"/>
      <c r="Q86" s="23"/>
      <c r="R86" s="23"/>
      <c r="S86" s="23"/>
      <c r="T86" s="23"/>
      <c r="U86" s="23"/>
      <c r="V86" s="23"/>
      <c r="W86" s="371"/>
      <c r="X86" s="371"/>
      <c r="Y86" s="371"/>
      <c r="Z86" s="371"/>
    </row>
    <row r="87" spans="1:26" ht="15.75" hidden="1" customHeight="1" x14ac:dyDescent="0.2">
      <c r="J87" s="23"/>
      <c r="K87" s="23"/>
      <c r="L87" s="23"/>
      <c r="M87" s="23"/>
      <c r="N87" s="23"/>
      <c r="O87" s="23"/>
      <c r="P87" s="23"/>
      <c r="Q87" s="23"/>
      <c r="R87" s="23"/>
      <c r="S87" s="23"/>
      <c r="T87" s="23"/>
      <c r="U87" s="23"/>
      <c r="V87" s="23"/>
      <c r="W87" s="371"/>
      <c r="X87" s="371"/>
      <c r="Y87" s="371"/>
      <c r="Z87" s="371"/>
    </row>
    <row r="88" spans="1:26" ht="15.75" hidden="1" customHeight="1" x14ac:dyDescent="0.2">
      <c r="I88" s="30"/>
      <c r="J88" s="33" t="str">
        <f>'Eva. classe'!B80</f>
        <v>3. ESPACE ET GÉOMÉTRIE</v>
      </c>
      <c r="K88" s="32"/>
      <c r="L88" s="32"/>
      <c r="M88" s="32"/>
      <c r="N88" s="23"/>
      <c r="O88" s="23"/>
      <c r="P88" s="23"/>
      <c r="Q88" s="23"/>
      <c r="R88" s="23"/>
      <c r="S88" s="23"/>
      <c r="T88" s="23"/>
      <c r="U88" s="23"/>
      <c r="V88" s="23"/>
    </row>
    <row r="89" spans="1:26" ht="15.6" hidden="1" customHeight="1" x14ac:dyDescent="0.2">
      <c r="A89" s="10">
        <f>'Eva. classe'!A81</f>
        <v>42</v>
      </c>
      <c r="B89" s="27">
        <f>INDEX('Eva. classe'!C81:AF81,R24)</f>
        <v>0</v>
      </c>
      <c r="C89" s="27">
        <f>INDEX('Eva. classe'!AG81:BJ81,R24)</f>
        <v>0</v>
      </c>
      <c r="D89" s="27">
        <f>INDEX('Eva. classe'!BK81:CN81,R24)</f>
        <v>0</v>
      </c>
      <c r="F89" s="14">
        <f t="shared" si="0"/>
        <v>0</v>
      </c>
      <c r="G89" s="14">
        <f t="shared" si="1"/>
        <v>0</v>
      </c>
      <c r="H89" s="14">
        <f t="shared" si="2"/>
        <v>1</v>
      </c>
      <c r="I89" s="14">
        <f t="shared" si="3"/>
        <v>0</v>
      </c>
      <c r="J89" s="636" t="str">
        <f>'Eva. classe'!B81</f>
        <v>Reconnaître des droites perpendiculaires.</v>
      </c>
      <c r="K89" s="636"/>
      <c r="L89" s="636"/>
      <c r="M89" s="636"/>
      <c r="N89" s="636"/>
      <c r="O89" s="636"/>
      <c r="P89" s="636"/>
      <c r="Q89" s="636"/>
      <c r="R89" s="636"/>
      <c r="S89" s="636"/>
      <c r="T89" s="636"/>
      <c r="U89" s="35"/>
      <c r="V89" s="35"/>
      <c r="W89" s="371"/>
      <c r="X89" s="371"/>
      <c r="Y89" s="371"/>
      <c r="Z89" s="371"/>
    </row>
    <row r="90" spans="1:26" ht="15.75" hidden="1" customHeight="1" x14ac:dyDescent="0.2">
      <c r="A90" s="10">
        <f>'Eva. classe'!A82</f>
        <v>43</v>
      </c>
      <c r="B90" s="27">
        <f>INDEX('Eva. classe'!C82:AF82,R24)</f>
        <v>0</v>
      </c>
      <c r="C90" s="27">
        <f>INDEX('Eva. classe'!AG82:BJ82,R24)</f>
        <v>0</v>
      </c>
      <c r="D90" s="27">
        <f>INDEX('Eva. classe'!BK82:CN82,R24)</f>
        <v>0</v>
      </c>
      <c r="F90" s="14">
        <f t="shared" si="0"/>
        <v>0</v>
      </c>
      <c r="G90" s="14">
        <f t="shared" si="1"/>
        <v>0</v>
      </c>
      <c r="H90" s="14">
        <f t="shared" si="2"/>
        <v>1</v>
      </c>
      <c r="I90" s="14">
        <f t="shared" si="3"/>
        <v>0</v>
      </c>
      <c r="J90" s="636" t="str">
        <f>'Eva. classe'!B82</f>
        <v>Reconnaître, décrire et nommer, des figures planes (carré, rectangle, losange, triangle et triangles particuliers, cercle) et des solides (cube, pavé, cylindre, prisme).</v>
      </c>
      <c r="K90" s="636"/>
      <c r="L90" s="636"/>
      <c r="M90" s="636"/>
      <c r="N90" s="636"/>
      <c r="O90" s="636"/>
      <c r="P90" s="636"/>
      <c r="Q90" s="636"/>
      <c r="R90" s="636"/>
      <c r="S90" s="636"/>
      <c r="T90" s="636"/>
      <c r="U90" s="35"/>
      <c r="V90" s="35"/>
      <c r="W90" s="371"/>
      <c r="X90" s="371"/>
      <c r="Y90" s="371"/>
      <c r="Z90" s="371"/>
    </row>
    <row r="91" spans="1:26" ht="15.75" hidden="1" customHeight="1" x14ac:dyDescent="0.2">
      <c r="A91" s="10">
        <f>'Eva. classe'!A83</f>
        <v>44</v>
      </c>
      <c r="B91" s="27">
        <f>INDEX('Eva. classe'!C83:AF83,R24)</f>
        <v>0</v>
      </c>
      <c r="C91" s="27">
        <f>INDEX('Eva. classe'!AG83:BJ83,R24)</f>
        <v>0</v>
      </c>
      <c r="D91" s="27">
        <f>INDEX('Eva. classe'!BK83:CN83,R24)</f>
        <v>0</v>
      </c>
      <c r="F91" s="14">
        <f t="shared" si="0"/>
        <v>0</v>
      </c>
      <c r="G91" s="14">
        <f t="shared" si="1"/>
        <v>0</v>
      </c>
      <c r="H91" s="14">
        <f t="shared" si="2"/>
        <v>1</v>
      </c>
      <c r="I91" s="14">
        <f t="shared" si="3"/>
        <v>0</v>
      </c>
      <c r="J91" s="23" t="str">
        <f>'Eva. classe'!B83</f>
        <v>Tracer des droites perpendiculaires.</v>
      </c>
      <c r="K91" s="23"/>
      <c r="L91" s="23"/>
      <c r="M91" s="23"/>
      <c r="N91" s="23"/>
      <c r="O91" s="23"/>
      <c r="P91" s="23"/>
      <c r="Q91" s="23"/>
      <c r="R91" s="23"/>
      <c r="S91" s="23"/>
      <c r="T91" s="23"/>
      <c r="U91" s="23"/>
      <c r="V91" s="23"/>
      <c r="W91" s="371"/>
      <c r="X91" s="371"/>
      <c r="Y91" s="371"/>
      <c r="Z91" s="371"/>
    </row>
    <row r="92" spans="1:26" ht="15.75" hidden="1" customHeight="1" x14ac:dyDescent="0.2">
      <c r="A92" s="10">
        <f>'Eva. classe'!A84</f>
        <v>45</v>
      </c>
      <c r="B92" s="27">
        <f>INDEX('Eva. classe'!C84:AF84,R24)</f>
        <v>0</v>
      </c>
      <c r="C92" s="27">
        <f>INDEX('Eva. classe'!AG84:BJ84,R24)</f>
        <v>0</v>
      </c>
      <c r="D92" s="27">
        <f>INDEX('Eva. classe'!BK84:CN84,R24)</f>
        <v>0</v>
      </c>
      <c r="F92" s="14">
        <f t="shared" si="0"/>
        <v>0</v>
      </c>
      <c r="G92" s="14">
        <f t="shared" si="1"/>
        <v>0</v>
      </c>
      <c r="H92" s="14">
        <f t="shared" si="2"/>
        <v>1</v>
      </c>
      <c r="I92" s="14">
        <f t="shared" si="3"/>
        <v>0</v>
      </c>
      <c r="J92" s="636" t="str">
        <f>'Eva. classe'!B84</f>
        <v>Utiliser à bon escient le vocabulaire des propriétés, figures et solides vus en classe(côté, angle, diagonale, axe de symétrie, centre, rayon, diamètre, arête, face.</v>
      </c>
      <c r="K92" s="636"/>
      <c r="L92" s="636"/>
      <c r="M92" s="636"/>
      <c r="N92" s="636"/>
      <c r="O92" s="636"/>
      <c r="P92" s="636"/>
      <c r="Q92" s="636"/>
      <c r="R92" s="636"/>
      <c r="S92" s="636"/>
      <c r="T92" s="636"/>
      <c r="U92" s="636"/>
      <c r="V92" s="29"/>
      <c r="W92" s="371"/>
      <c r="X92" s="371"/>
      <c r="Y92" s="371"/>
      <c r="Z92" s="371"/>
    </row>
    <row r="93" spans="1:26" ht="15.6" hidden="1" customHeight="1" x14ac:dyDescent="0.2">
      <c r="J93" s="636"/>
      <c r="K93" s="636"/>
      <c r="L93" s="636"/>
      <c r="M93" s="636"/>
      <c r="N93" s="636"/>
      <c r="O93" s="636"/>
      <c r="P93" s="636"/>
      <c r="Q93" s="636"/>
      <c r="R93" s="636"/>
      <c r="S93" s="636"/>
      <c r="T93" s="636"/>
      <c r="U93" s="636"/>
      <c r="V93" s="36"/>
      <c r="W93" s="371"/>
      <c r="X93" s="371"/>
      <c r="Y93" s="371"/>
      <c r="Z93" s="371"/>
    </row>
    <row r="94" spans="1:26" ht="15.6" hidden="1" customHeight="1" x14ac:dyDescent="0.2">
      <c r="J94" s="33" t="str">
        <f>'Eva. classe'!B70</f>
        <v>2. GRANDEURS ET MESURES</v>
      </c>
      <c r="K94" s="35"/>
      <c r="L94" s="35"/>
      <c r="M94" s="35"/>
      <c r="N94" s="35"/>
      <c r="O94" s="35"/>
      <c r="P94" s="35"/>
      <c r="Q94" s="35"/>
      <c r="R94" s="35"/>
      <c r="S94" s="35"/>
      <c r="T94" s="35"/>
      <c r="U94" s="35"/>
      <c r="V94" s="36"/>
      <c r="W94" s="371"/>
      <c r="X94" s="371"/>
      <c r="Y94" s="371"/>
      <c r="Z94" s="371"/>
    </row>
    <row r="95" spans="1:26" ht="15.75" hidden="1" customHeight="1" x14ac:dyDescent="0.2">
      <c r="A95" s="10">
        <f>'Eva. classe'!A71</f>
        <v>46</v>
      </c>
      <c r="B95" s="27">
        <f>INDEX('Eva. classe'!C71:AF71,R24)</f>
        <v>0</v>
      </c>
      <c r="C95" s="27">
        <f>INDEX('Eva. classe'!AG71:BJ71,R24)</f>
        <v>0</v>
      </c>
      <c r="D95" s="27">
        <f>INDEX('Eva. classe'!BK71:CN71,R24)</f>
        <v>0</v>
      </c>
      <c r="F95" s="14">
        <f t="shared" ref="F95:F161" si="4">MIN(COUNTIF(D95,2)+COUNTIF(D95,1)+COUNTIF(C95,2)+COUNTIF(C95,1)+COUNTIF(B95,2)+COUNTIF(B95,1),1)</f>
        <v>0</v>
      </c>
      <c r="G95" s="14">
        <f t="shared" ref="G95:G161" si="5">IF(OR(D95=3,D95=4),0,F95)</f>
        <v>0</v>
      </c>
      <c r="H95" s="14">
        <f t="shared" ref="H95:H161" si="6">IF(OR(C95=3,C95=4),0,1)</f>
        <v>1</v>
      </c>
      <c r="I95" s="14">
        <f t="shared" ref="I95:I161" si="7">IF(OR(D95=2,D95=1),1,G95*H95)</f>
        <v>0</v>
      </c>
      <c r="J95" s="23" t="str">
        <f>'Eva. classe'!B71</f>
        <v>Connaître et utiliser les unités de mesure vues en classe.</v>
      </c>
      <c r="K95" s="23"/>
      <c r="L95" s="23"/>
      <c r="M95" s="23"/>
      <c r="N95" s="23"/>
      <c r="O95" s="23"/>
      <c r="P95" s="23"/>
      <c r="Q95" s="23"/>
      <c r="R95" s="23"/>
      <c r="S95" s="23"/>
      <c r="T95" s="23"/>
      <c r="U95" s="23"/>
      <c r="V95" s="23"/>
    </row>
    <row r="96" spans="1:26" ht="15.75" hidden="1" customHeight="1" x14ac:dyDescent="0.2">
      <c r="A96" s="10">
        <f>'Eva. classe'!A72</f>
        <v>47</v>
      </c>
      <c r="B96" s="27">
        <f>INDEX('Eva. classe'!C72:AF72,R24)</f>
        <v>0</v>
      </c>
      <c r="C96" s="27">
        <f>INDEX('Eva. classe'!AG72:BJ72,R24)</f>
        <v>0</v>
      </c>
      <c r="D96" s="27">
        <f>INDEX('Eva. classe'!BK72:CN72,R24)</f>
        <v>0</v>
      </c>
      <c r="F96" s="14">
        <f t="shared" si="4"/>
        <v>0</v>
      </c>
      <c r="G96" s="14">
        <f t="shared" si="5"/>
        <v>0</v>
      </c>
      <c r="H96" s="14">
        <f t="shared" si="6"/>
        <v>1</v>
      </c>
      <c r="I96" s="14">
        <f t="shared" si="7"/>
        <v>0</v>
      </c>
      <c r="J96" s="23" t="str">
        <f>'Eva. classe'!B72</f>
        <v>Comparer et reproduire des angles.</v>
      </c>
      <c r="K96" s="23"/>
      <c r="L96" s="23"/>
      <c r="M96" s="23"/>
      <c r="N96" s="23"/>
      <c r="O96" s="23"/>
      <c r="P96" s="23"/>
      <c r="Q96" s="23"/>
      <c r="R96" s="23"/>
      <c r="S96" s="23"/>
      <c r="T96" s="23"/>
      <c r="U96" s="23"/>
      <c r="V96" s="23"/>
    </row>
    <row r="97" spans="1:26" ht="15.75" hidden="1" customHeight="1" x14ac:dyDescent="0.2">
      <c r="A97" s="10">
        <f>'Eva. classe'!A73</f>
        <v>48</v>
      </c>
      <c r="B97" s="27">
        <f>INDEX('Eva. classe'!C73:AF73,R24)</f>
        <v>0</v>
      </c>
      <c r="C97" s="27">
        <f>INDEX('Eva. classe'!AG73:BJ73,R24)</f>
        <v>0</v>
      </c>
      <c r="D97" s="27">
        <f>INDEX('Eva. classe'!BK73:CN73,R24)</f>
        <v>0</v>
      </c>
      <c r="F97" s="14">
        <f t="shared" si="4"/>
        <v>0</v>
      </c>
      <c r="G97" s="14">
        <f t="shared" si="5"/>
        <v>0</v>
      </c>
      <c r="H97" s="14">
        <f t="shared" si="6"/>
        <v>1</v>
      </c>
      <c r="I97" s="14">
        <f t="shared" si="7"/>
        <v>0</v>
      </c>
      <c r="J97" s="23" t="str">
        <f>'Eva. classe'!B73</f>
        <v>Résoudre des problèmes en mobilisant ses connaissances relatives aux grandeurs et à leurs mesures.</v>
      </c>
      <c r="K97" s="23"/>
      <c r="L97" s="23"/>
      <c r="M97" s="23"/>
      <c r="N97" s="23"/>
      <c r="O97" s="23"/>
      <c r="P97" s="23"/>
      <c r="Q97" s="23"/>
      <c r="R97" s="23"/>
      <c r="S97" s="23"/>
      <c r="T97" s="23"/>
      <c r="U97" s="23"/>
      <c r="V97" s="23"/>
    </row>
    <row r="98" spans="1:26" ht="15.75" hidden="1" customHeight="1" x14ac:dyDescent="0.2">
      <c r="A98" s="10">
        <f>'Eva. classe'!A75</f>
        <v>49</v>
      </c>
      <c r="B98" s="27">
        <f>INDEX('Eva. classe'!C75:AF75,R24)</f>
        <v>0</v>
      </c>
      <c r="C98" s="27">
        <f>INDEX('Eva. classe'!AG75:BJ75,R24)</f>
        <v>0</v>
      </c>
      <c r="D98" s="27">
        <f>INDEX('Eva. classe'!BK75:CN75,R24)</f>
        <v>0</v>
      </c>
      <c r="F98" s="14">
        <f t="shared" si="4"/>
        <v>0</v>
      </c>
      <c r="G98" s="14">
        <f t="shared" si="5"/>
        <v>0</v>
      </c>
      <c r="H98" s="14">
        <f t="shared" si="6"/>
        <v>1</v>
      </c>
      <c r="I98" s="14">
        <f t="shared" si="7"/>
        <v>0</v>
      </c>
      <c r="J98" s="23" t="str">
        <f>'Eva. classe'!B75</f>
        <v>Résoudre des problèmes relevant des quatre opérations.</v>
      </c>
      <c r="K98" s="23"/>
      <c r="L98" s="23"/>
      <c r="M98" s="23"/>
      <c r="N98" s="23"/>
      <c r="O98" s="23"/>
      <c r="P98" s="23"/>
      <c r="Q98" s="23"/>
      <c r="R98" s="23"/>
      <c r="S98" s="23"/>
      <c r="T98" s="23"/>
      <c r="U98" s="23"/>
      <c r="V98" s="23"/>
      <c r="W98" s="369"/>
      <c r="X98" s="369"/>
      <c r="Y98" s="369"/>
      <c r="Z98" s="369"/>
    </row>
    <row r="99" spans="1:26" ht="15.75" hidden="1" customHeight="1" x14ac:dyDescent="0.2">
      <c r="A99" s="10">
        <f>'Eva. classe'!A76</f>
        <v>50</v>
      </c>
      <c r="B99" s="27">
        <f>INDEX('Eva. classe'!C76:AF76,R24)</f>
        <v>0</v>
      </c>
      <c r="C99" s="27">
        <f>INDEX('Eva. classe'!AG76:BJ76,R24)</f>
        <v>0</v>
      </c>
      <c r="D99" s="27">
        <f>INDEX('Eva. classe'!BK76:CN76,R24)</f>
        <v>0</v>
      </c>
      <c r="F99" s="14">
        <f>MIN(COUNTIF(D99,2)+COUNTIF(D99,1)+COUNTIF(C99,2)+COUNTIF(C99,1)+COUNTIF(B99,2)+COUNTIF(B99,1),1)</f>
        <v>0</v>
      </c>
      <c r="G99" s="14">
        <f>IF(OR(D99=3,D99=4),0,F99)</f>
        <v>0</v>
      </c>
      <c r="H99" s="14">
        <f>IF(OR(C99=3,C99=4),0,1)</f>
        <v>1</v>
      </c>
      <c r="I99" s="14">
        <f>IF(OR(D99=2,D99=1),1,G99*H99)</f>
        <v>0</v>
      </c>
      <c r="J99" s="23" t="str">
        <f>'Eva. classe'!B76</f>
        <v>Résoudre des problèmes relevant de la proportionnalité.</v>
      </c>
      <c r="K99" s="23"/>
      <c r="L99" s="23"/>
      <c r="M99" s="23"/>
      <c r="N99" s="23"/>
      <c r="O99" s="23"/>
      <c r="P99" s="23"/>
      <c r="Q99" s="23"/>
      <c r="R99" s="23"/>
      <c r="S99" s="23"/>
      <c r="T99" s="23"/>
      <c r="U99" s="23"/>
      <c r="V99" s="23"/>
      <c r="W99" s="369"/>
      <c r="X99" s="369"/>
      <c r="Y99" s="369"/>
      <c r="Z99" s="369"/>
    </row>
    <row r="100" spans="1:26" ht="15.75" hidden="1" customHeight="1" x14ac:dyDescent="0.2">
      <c r="A100" s="10">
        <f>'Eva. classe'!A77</f>
        <v>51</v>
      </c>
      <c r="B100" s="27">
        <f>INDEX('Eva. classe'!C77:AF77,R24)</f>
        <v>0</v>
      </c>
      <c r="C100" s="27">
        <f>INDEX('Eva. classe'!AG77:BJ77,R24)</f>
        <v>0</v>
      </c>
      <c r="D100" s="27">
        <f>INDEX('Eva. classe'!BK77:CN77,R24)</f>
        <v>0</v>
      </c>
      <c r="F100" s="14">
        <f>MIN(COUNTIF(D100,2)+COUNTIF(D100,1)+COUNTIF(C100,2)+COUNTIF(C100,1)+COUNTIF(B100,2)+COUNTIF(B100,1),1)</f>
        <v>0</v>
      </c>
      <c r="G100" s="14">
        <f>IF(OR(D100=3,D100=4),0,F100)</f>
        <v>0</v>
      </c>
      <c r="H100" s="14">
        <f>IF(OR(C100=3,C100=4),0,1)</f>
        <v>1</v>
      </c>
      <c r="I100" s="14">
        <f>IF(OR(D100=2,D100=1),1,G100*H100)</f>
        <v>0</v>
      </c>
      <c r="J100" s="23" t="str">
        <f>'Eva. classe'!B77</f>
        <v>Mesure du temps: l'heure, les durées</v>
      </c>
      <c r="K100" s="23"/>
      <c r="L100" s="23"/>
      <c r="M100" s="23"/>
      <c r="N100" s="23"/>
      <c r="O100" s="23"/>
      <c r="P100" s="23"/>
      <c r="Q100" s="23"/>
      <c r="R100" s="23"/>
      <c r="S100" s="23"/>
      <c r="T100" s="23"/>
      <c r="U100" s="23"/>
      <c r="V100" s="23"/>
    </row>
    <row r="101" spans="1:26" ht="15.75" hidden="1" customHeight="1" x14ac:dyDescent="0.2">
      <c r="A101" s="10">
        <f>'Eva. classe'!A78</f>
        <v>52</v>
      </c>
      <c r="B101" s="27">
        <f>INDEX('Eva. classe'!C78:AF78,R24)</f>
        <v>0</v>
      </c>
      <c r="C101" s="27">
        <f>INDEX('Eva. classe'!AG78:BJ78,R24)</f>
        <v>0</v>
      </c>
      <c r="D101" s="27">
        <f>INDEX('Eva. classe'!BK78:CN78,R24)</f>
        <v>0</v>
      </c>
      <c r="F101" s="14">
        <f t="shared" si="4"/>
        <v>0</v>
      </c>
      <c r="G101" s="14">
        <f t="shared" si="5"/>
        <v>0</v>
      </c>
      <c r="H101" s="14">
        <f t="shared" si="6"/>
        <v>1</v>
      </c>
      <c r="I101" s="14">
        <f t="shared" si="7"/>
        <v>0</v>
      </c>
      <c r="J101" s="23" t="str">
        <f>'Eva. classe'!B78</f>
        <v>Élaborer un raisonnement et présenter sa démarche pour justifier le résultat.</v>
      </c>
      <c r="K101" s="23"/>
      <c r="L101" s="23"/>
      <c r="M101" s="23"/>
      <c r="N101" s="23"/>
      <c r="O101" s="23"/>
      <c r="P101" s="23"/>
      <c r="Q101" s="23"/>
      <c r="R101" s="23"/>
      <c r="S101" s="23"/>
      <c r="T101" s="23"/>
      <c r="U101" s="23"/>
      <c r="V101" s="23"/>
    </row>
    <row r="102" spans="1:26" ht="15.75" hidden="1" customHeight="1" x14ac:dyDescent="0.2">
      <c r="A102" s="10">
        <f>'Eva. classe'!A79</f>
        <v>53</v>
      </c>
      <c r="B102" s="27">
        <f>INDEX('Eva. classe'!C79:AF79,R24)</f>
        <v>0</v>
      </c>
      <c r="C102" s="27">
        <f>INDEX('Eva. classe'!AG79:BJ79,R24)</f>
        <v>0</v>
      </c>
      <c r="D102" s="27">
        <f>INDEX('Eva. classe'!BK79:CN79,R24)</f>
        <v>0</v>
      </c>
      <c r="F102" s="14">
        <f t="shared" si="4"/>
        <v>0</v>
      </c>
      <c r="G102" s="14">
        <f t="shared" si="5"/>
        <v>0</v>
      </c>
      <c r="H102" s="14">
        <f t="shared" si="6"/>
        <v>1</v>
      </c>
      <c r="I102" s="14">
        <f t="shared" si="7"/>
        <v>0</v>
      </c>
      <c r="J102" s="23" t="str">
        <f>'Eva. classe'!B79</f>
        <v>Lire et interpréter un tableau ou un graphique.</v>
      </c>
      <c r="K102" s="23"/>
      <c r="L102" s="23"/>
      <c r="M102" s="23"/>
      <c r="N102" s="23"/>
      <c r="O102" s="23"/>
      <c r="P102" s="23"/>
      <c r="Q102" s="23"/>
      <c r="R102" s="23"/>
      <c r="S102" s="23"/>
      <c r="T102" s="23"/>
      <c r="U102" s="23"/>
      <c r="V102" s="23"/>
      <c r="W102" s="369"/>
      <c r="X102" s="369"/>
      <c r="Y102" s="369"/>
      <c r="Z102" s="369"/>
    </row>
    <row r="103" spans="1:26" ht="9.75" hidden="1" customHeight="1" x14ac:dyDescent="0.2">
      <c r="J103" s="23"/>
      <c r="K103" s="23"/>
      <c r="L103" s="23"/>
      <c r="M103" s="23"/>
      <c r="N103" s="23"/>
      <c r="O103" s="23"/>
      <c r="P103" s="23"/>
      <c r="Q103" s="23"/>
      <c r="R103" s="23"/>
      <c r="S103" s="23"/>
      <c r="T103" s="23"/>
      <c r="U103" s="23"/>
      <c r="V103" s="23"/>
      <c r="W103" s="369"/>
      <c r="X103" s="369"/>
      <c r="Y103" s="369"/>
      <c r="Z103" s="369"/>
    </row>
    <row r="104" spans="1:26" ht="15.75" hidden="1" customHeight="1" x14ac:dyDescent="0.2">
      <c r="A104" s="37" t="str">
        <f>'Eva. classe'!B95</f>
        <v>►SCIENCES ET TECHNOLOGIE</v>
      </c>
      <c r="B104" s="38"/>
      <c r="C104" s="38"/>
      <c r="D104" s="38"/>
      <c r="E104" s="38"/>
      <c r="F104" s="38"/>
      <c r="G104" s="38"/>
      <c r="H104" s="38"/>
      <c r="I104" s="38"/>
      <c r="J104" s="38"/>
      <c r="K104" s="38"/>
      <c r="L104" s="38"/>
      <c r="M104" s="38"/>
      <c r="N104" s="38"/>
      <c r="O104" s="38"/>
      <c r="P104" s="38"/>
      <c r="Q104" s="38"/>
      <c r="R104" s="38"/>
      <c r="S104" s="38"/>
      <c r="T104" s="38"/>
      <c r="U104" s="38"/>
      <c r="V104" s="23"/>
      <c r="W104" s="369"/>
      <c r="X104" s="369"/>
      <c r="Y104" s="369"/>
      <c r="Z104" s="369"/>
    </row>
    <row r="105" spans="1:26" ht="15.75" hidden="1" customHeight="1" x14ac:dyDescent="0.2">
      <c r="A105" s="10">
        <f>'Eva. classe'!A96</f>
        <v>54</v>
      </c>
      <c r="B105" s="27">
        <f>INDEX('Eva. classe'!C96:AF96,R24)</f>
        <v>0</v>
      </c>
      <c r="C105" s="27">
        <f>INDEX('Eva. classe'!AG96:BJ96,R24)</f>
        <v>0</v>
      </c>
      <c r="D105" s="27">
        <f>INDEX('Eva. classe'!BK96:CN96,R24)</f>
        <v>0</v>
      </c>
      <c r="F105" s="14">
        <f t="shared" si="4"/>
        <v>0</v>
      </c>
      <c r="G105" s="14">
        <f t="shared" si="5"/>
        <v>0</v>
      </c>
      <c r="H105" s="14">
        <f t="shared" si="6"/>
        <v>1</v>
      </c>
      <c r="I105" s="14">
        <f t="shared" si="7"/>
        <v>0</v>
      </c>
      <c r="J105" s="637" t="str">
        <f>'Eva. classe'!B96</f>
        <v>S'engager dans une démarche d'investigation(questionnement, expérimentation, observation, raisonnement), rendre compte des résultats, expliquer sa démarche.</v>
      </c>
      <c r="K105" s="637"/>
      <c r="L105" s="637"/>
      <c r="M105" s="637"/>
      <c r="N105" s="637"/>
      <c r="O105" s="637"/>
      <c r="P105" s="637"/>
      <c r="Q105" s="637"/>
      <c r="R105" s="637"/>
      <c r="S105" s="637"/>
      <c r="T105" s="637"/>
      <c r="U105" s="35"/>
      <c r="V105" s="35"/>
      <c r="W105" s="369"/>
      <c r="X105" s="369"/>
      <c r="Y105" s="369"/>
      <c r="Z105" s="369"/>
    </row>
    <row r="106" spans="1:26" ht="15.75" hidden="1" customHeight="1" x14ac:dyDescent="0.2">
      <c r="A106" s="10">
        <f>'Eva. classe'!A97</f>
        <v>55</v>
      </c>
      <c r="B106" s="27">
        <f>INDEX('Eva. classe'!C97:AF97,R24)</f>
        <v>0</v>
      </c>
      <c r="C106" s="27">
        <f>INDEX('Eva. classe'!AG97:BJ97,R24)</f>
        <v>0</v>
      </c>
      <c r="D106" s="27">
        <f>INDEX('Eva. classe'!BK97:CN97,R24)</f>
        <v>0</v>
      </c>
      <c r="F106" s="14">
        <f t="shared" si="4"/>
        <v>0</v>
      </c>
      <c r="G106" s="14">
        <f t="shared" si="5"/>
        <v>0</v>
      </c>
      <c r="H106" s="14">
        <f t="shared" si="6"/>
        <v>1</v>
      </c>
      <c r="I106" s="14">
        <f t="shared" si="7"/>
        <v>0</v>
      </c>
      <c r="J106" s="23" t="str">
        <f>'Eva. classe'!B97</f>
        <v>Présenter ses travaux dans un écrit.</v>
      </c>
      <c r="K106" s="23"/>
      <c r="L106" s="23"/>
      <c r="M106" s="23"/>
      <c r="N106" s="23"/>
      <c r="O106" s="23"/>
      <c r="P106" s="23"/>
      <c r="Q106" s="23"/>
      <c r="R106" s="23"/>
      <c r="S106" s="23"/>
      <c r="T106" s="23"/>
      <c r="U106" s="23"/>
      <c r="V106" s="23"/>
      <c r="W106" s="369"/>
      <c r="X106" s="369"/>
      <c r="Y106" s="369"/>
      <c r="Z106" s="369"/>
    </row>
    <row r="107" spans="1:26" ht="15.75" hidden="1" customHeight="1" x14ac:dyDescent="0.2">
      <c r="A107" s="10">
        <f>'Eva. classe'!A98</f>
        <v>56</v>
      </c>
      <c r="B107" s="27">
        <f>INDEX('Eva. classe'!C98:AF98,R24)</f>
        <v>0</v>
      </c>
      <c r="C107" s="27">
        <f>INDEX('Eva. classe'!AG98:BJ98,R24)</f>
        <v>0</v>
      </c>
      <c r="D107" s="27">
        <f>INDEX('Eva. classe'!BK98:CN98,R24)</f>
        <v>0</v>
      </c>
      <c r="F107" s="14">
        <f t="shared" si="4"/>
        <v>0</v>
      </c>
      <c r="G107" s="14">
        <f t="shared" si="5"/>
        <v>0</v>
      </c>
      <c r="H107" s="14">
        <f t="shared" si="6"/>
        <v>1</v>
      </c>
      <c r="I107" s="14">
        <f t="shared" si="7"/>
        <v>0</v>
      </c>
      <c r="J107" s="645" t="str">
        <f>'Eva. classe'!B98</f>
        <v xml:space="preserve">Maîtriser des connaissances scientifiques (le ciel et la Terre, l'énergie, l'unité et la diversité du vivant, le fonctionnement du corps humain et la santé, les êtres vivant dans leur environnement, les objets techniques). </v>
      </c>
      <c r="K107" s="645"/>
      <c r="L107" s="645"/>
      <c r="M107" s="645"/>
      <c r="N107" s="645"/>
      <c r="O107" s="645"/>
      <c r="P107" s="645"/>
      <c r="Q107" s="645"/>
      <c r="R107" s="645"/>
      <c r="S107" s="645"/>
      <c r="T107" s="645"/>
      <c r="U107" s="36"/>
      <c r="V107" s="36"/>
      <c r="W107" s="369"/>
      <c r="X107" s="369"/>
      <c r="Y107" s="369"/>
      <c r="Z107" s="369"/>
    </row>
    <row r="108" spans="1:26" ht="15.75" hidden="1" customHeight="1" x14ac:dyDescent="0.2">
      <c r="A108" s="10">
        <f>'Eva. classe'!A99</f>
        <v>57</v>
      </c>
      <c r="B108" s="27">
        <f>INDEX('Eva. classe'!C99:AF99,R24)</f>
        <v>0</v>
      </c>
      <c r="C108" s="27">
        <f>INDEX('Eva. classe'!AG99:BJ99,R24)</f>
        <v>0</v>
      </c>
      <c r="D108" s="27">
        <f>INDEX('Eva. classe'!BK99:CN99,R24)</f>
        <v>0</v>
      </c>
      <c r="F108" s="14">
        <f t="shared" si="4"/>
        <v>0</v>
      </c>
      <c r="G108" s="14">
        <f t="shared" si="5"/>
        <v>0</v>
      </c>
      <c r="H108" s="14">
        <f t="shared" si="6"/>
        <v>1</v>
      </c>
      <c r="I108" s="14">
        <f t="shared" si="7"/>
        <v>0</v>
      </c>
      <c r="J108" s="23" t="str">
        <f>'Eva. classe'!B99</f>
        <v>Mobiliser des connaissances scientifiques dans différentes activités.</v>
      </c>
      <c r="K108" s="23"/>
      <c r="L108" s="23"/>
      <c r="M108" s="23"/>
      <c r="N108" s="23"/>
      <c r="O108" s="23"/>
      <c r="P108" s="23"/>
      <c r="Q108" s="23"/>
      <c r="R108" s="23"/>
      <c r="S108" s="23"/>
      <c r="T108" s="23"/>
      <c r="U108" s="23"/>
      <c r="V108" s="23"/>
    </row>
    <row r="109" spans="1:26" ht="12" hidden="1" customHeight="1" x14ac:dyDescent="0.2">
      <c r="J109" s="23"/>
      <c r="K109" s="23"/>
      <c r="L109" s="23"/>
      <c r="M109" s="23"/>
      <c r="N109" s="23"/>
      <c r="O109" s="23"/>
      <c r="P109" s="23"/>
      <c r="Q109" s="23"/>
      <c r="R109" s="23"/>
      <c r="S109" s="23"/>
      <c r="T109" s="23"/>
      <c r="U109" s="23"/>
      <c r="V109" s="23"/>
    </row>
    <row r="110" spans="1:26" ht="15.75" hidden="1" customHeight="1" x14ac:dyDescent="0.2">
      <c r="A110" s="204" t="str">
        <f>'Eva. classe'!B100</f>
        <v>► LANGUE VIVANTE</v>
      </c>
      <c r="B110" s="40"/>
      <c r="C110" s="40"/>
      <c r="D110" s="40"/>
      <c r="E110" s="40"/>
      <c r="F110" s="40"/>
      <c r="G110" s="40"/>
      <c r="H110" s="40"/>
      <c r="I110" s="40"/>
      <c r="J110" s="40"/>
      <c r="K110" s="40"/>
      <c r="L110" s="40"/>
      <c r="M110" s="40"/>
      <c r="N110" s="40"/>
      <c r="O110" s="40"/>
      <c r="P110" s="40"/>
      <c r="Q110" s="40"/>
      <c r="R110" s="40"/>
      <c r="S110" s="40"/>
      <c r="T110" s="40"/>
      <c r="U110" s="40"/>
      <c r="V110" s="23"/>
      <c r="W110" s="369"/>
      <c r="X110" s="369"/>
      <c r="Y110" s="369"/>
      <c r="Z110" s="369"/>
    </row>
    <row r="111" spans="1:26" ht="15.75" hidden="1" customHeight="1" x14ac:dyDescent="0.2">
      <c r="A111" s="10">
        <f>'Eva. classe'!A102</f>
        <v>58</v>
      </c>
      <c r="B111" s="27">
        <f>INDEX('Eva. classe'!C102:AF102,R24)</f>
        <v>0</v>
      </c>
      <c r="C111" s="27">
        <f>INDEX('Eva. classe'!AG102:BJ102,R24)</f>
        <v>0</v>
      </c>
      <c r="D111" s="27">
        <f>INDEX('Eva. classe'!BK102:CN102,R24)</f>
        <v>0</v>
      </c>
      <c r="F111" s="14">
        <f t="shared" si="4"/>
        <v>0</v>
      </c>
      <c r="G111" s="14">
        <f t="shared" si="5"/>
        <v>0</v>
      </c>
      <c r="H111" s="14">
        <f t="shared" si="6"/>
        <v>1</v>
      </c>
      <c r="I111" s="14">
        <f t="shared" si="7"/>
        <v>0</v>
      </c>
      <c r="J111" s="23" t="str">
        <f>'Eva. classe'!B102</f>
        <v>Communiquer, réagir et dialoguer avec les autres.</v>
      </c>
      <c r="K111" s="23"/>
      <c r="L111" s="23"/>
      <c r="M111" s="23"/>
      <c r="N111" s="23"/>
      <c r="O111" s="23"/>
      <c r="P111" s="23"/>
      <c r="Q111" s="23"/>
      <c r="R111" s="23"/>
      <c r="S111" s="23"/>
      <c r="T111" s="23"/>
      <c r="U111" s="23"/>
      <c r="V111" s="23"/>
      <c r="W111" s="369"/>
      <c r="X111" s="369"/>
      <c r="Y111" s="369"/>
      <c r="Z111" s="369"/>
    </row>
    <row r="112" spans="1:26" ht="15.75" hidden="1" customHeight="1" x14ac:dyDescent="0.2">
      <c r="A112" s="10">
        <f>'Eva. classe'!A103</f>
        <v>59</v>
      </c>
      <c r="B112" s="27">
        <f>INDEX('Eva. classe'!C103:AF103,R24)</f>
        <v>0</v>
      </c>
      <c r="C112" s="27">
        <f>INDEX('Eva. classe'!AG103:BJ103,R24)</f>
        <v>0</v>
      </c>
      <c r="D112" s="27">
        <f>INDEX('Eva. classe'!BK103:CN103,R24)</f>
        <v>0</v>
      </c>
      <c r="F112" s="14">
        <f t="shared" si="4"/>
        <v>0</v>
      </c>
      <c r="G112" s="14">
        <f t="shared" si="5"/>
        <v>0</v>
      </c>
      <c r="H112" s="14">
        <f t="shared" si="6"/>
        <v>1</v>
      </c>
      <c r="I112" s="14">
        <f t="shared" si="7"/>
        <v>0</v>
      </c>
      <c r="J112" s="23" t="str">
        <f>'Eva. classe'!B103</f>
        <v>Écouter et comprendre un message oral.</v>
      </c>
      <c r="K112" s="23"/>
      <c r="L112" s="23"/>
      <c r="M112" s="23"/>
      <c r="N112" s="23"/>
      <c r="O112" s="23"/>
      <c r="P112" s="23"/>
      <c r="Q112" s="23"/>
      <c r="R112" s="23"/>
      <c r="S112" s="23"/>
      <c r="T112" s="23"/>
      <c r="U112" s="23"/>
      <c r="V112" s="23"/>
      <c r="W112" s="369"/>
      <c r="X112" s="369"/>
      <c r="Y112" s="369"/>
      <c r="Z112" s="369"/>
    </row>
    <row r="113" spans="1:38" ht="15.75" hidden="1" customHeight="1" x14ac:dyDescent="0.2">
      <c r="A113" s="10">
        <f>'Eva. classe'!A111</f>
        <v>61</v>
      </c>
      <c r="B113" s="27">
        <f>INDEX('Eva. classe'!C111:AF111,R24)</f>
        <v>0</v>
      </c>
      <c r="C113" s="27">
        <f>INDEX('Eva. classe'!AG111:BJ111,R24)</f>
        <v>0</v>
      </c>
      <c r="D113" s="27">
        <f>INDEX('Eva. classe'!BK104:CN104,R24)</f>
        <v>0</v>
      </c>
      <c r="F113" s="14">
        <f t="shared" si="4"/>
        <v>0</v>
      </c>
      <c r="G113" s="14">
        <f t="shared" si="5"/>
        <v>0</v>
      </c>
      <c r="H113" s="14">
        <f t="shared" si="6"/>
        <v>1</v>
      </c>
      <c r="I113" s="14">
        <f t="shared" si="7"/>
        <v>0</v>
      </c>
      <c r="J113" s="23" t="str">
        <f>'Eva. classe'!B104</f>
        <v>Parler de manière continue.</v>
      </c>
      <c r="K113" s="23"/>
      <c r="L113" s="23"/>
      <c r="M113" s="23"/>
      <c r="N113" s="23"/>
      <c r="O113" s="23"/>
      <c r="P113" s="23"/>
      <c r="Q113" s="23"/>
      <c r="R113" s="23"/>
      <c r="S113" s="23"/>
      <c r="T113" s="23"/>
      <c r="U113" s="23"/>
      <c r="V113" s="23"/>
      <c r="W113" s="369"/>
      <c r="X113" s="369"/>
      <c r="Y113" s="369"/>
      <c r="Z113" s="369"/>
    </row>
    <row r="114" spans="1:38" ht="15.75" hidden="1" customHeight="1" x14ac:dyDescent="0.2">
      <c r="A114" s="10">
        <f>'Eva. classe'!A108</f>
        <v>62</v>
      </c>
      <c r="B114" s="27">
        <f>INDEX('Eva. classe'!C108:AF108,R24)</f>
        <v>0</v>
      </c>
      <c r="C114" s="27">
        <f>INDEX('Eva. classe'!AG108:BJ108,R24)</f>
        <v>0</v>
      </c>
      <c r="D114" s="27">
        <f>INDEX('Eva. classe'!BK108:CN108,R24)</f>
        <v>0</v>
      </c>
      <c r="F114" s="14">
        <f t="shared" si="4"/>
        <v>0</v>
      </c>
      <c r="G114" s="14">
        <f t="shared" si="5"/>
        <v>0</v>
      </c>
      <c r="H114" s="14">
        <f t="shared" si="6"/>
        <v>1</v>
      </c>
      <c r="I114" s="14">
        <f t="shared" si="7"/>
        <v>0</v>
      </c>
      <c r="J114" s="23" t="str">
        <f>'Eva. classe'!B108</f>
        <v>Lire et comprendre un texte court et très simple.</v>
      </c>
      <c r="K114" s="23"/>
      <c r="L114" s="23"/>
      <c r="M114" s="23"/>
      <c r="N114" s="23"/>
      <c r="O114" s="23"/>
      <c r="P114" s="23"/>
      <c r="Q114" s="23"/>
      <c r="R114" s="23"/>
      <c r="S114" s="23"/>
      <c r="T114" s="23"/>
      <c r="U114" s="23"/>
      <c r="V114" s="23"/>
      <c r="W114" s="369"/>
      <c r="X114" s="369"/>
      <c r="Y114" s="369"/>
      <c r="Z114" s="369"/>
    </row>
    <row r="115" spans="1:38" ht="15.75" hidden="1" customHeight="1" x14ac:dyDescent="0.2">
      <c r="A115" s="10">
        <f>'Eva. classe'!A109</f>
        <v>63</v>
      </c>
      <c r="B115" s="27">
        <f>INDEX('Eva. classe'!C109:AF109,R24)</f>
        <v>0</v>
      </c>
      <c r="C115" s="27">
        <f>INDEX('Eva. classe'!AG109:BJ109,R24)</f>
        <v>0</v>
      </c>
      <c r="D115" s="27">
        <f>INDEX('Eva. classe'!BK109:CN109,R24)</f>
        <v>0</v>
      </c>
      <c r="F115" s="14">
        <f t="shared" si="4"/>
        <v>0</v>
      </c>
      <c r="G115" s="14">
        <f t="shared" si="5"/>
        <v>0</v>
      </c>
      <c r="H115" s="14">
        <f t="shared" si="6"/>
        <v>1</v>
      </c>
      <c r="I115" s="14">
        <f t="shared" si="7"/>
        <v>0</v>
      </c>
      <c r="J115" s="23" t="str">
        <f>'Eva. classe'!B109</f>
        <v>Copier, produire des mots et des énoncés brefs et simples à l'écrit.</v>
      </c>
      <c r="K115" s="23"/>
      <c r="L115" s="23"/>
      <c r="M115" s="23"/>
      <c r="N115" s="23"/>
      <c r="O115" s="23"/>
      <c r="P115" s="23"/>
      <c r="Q115" s="23"/>
      <c r="R115" s="23"/>
      <c r="S115" s="23"/>
      <c r="T115" s="23"/>
      <c r="U115" s="23"/>
      <c r="V115" s="23"/>
      <c r="W115" s="369"/>
      <c r="X115" s="369"/>
      <c r="Y115" s="369"/>
      <c r="Z115" s="369"/>
    </row>
    <row r="116" spans="1:38" ht="15.75" hidden="1" customHeight="1" x14ac:dyDescent="0.2">
      <c r="B116" s="27">
        <f>INDEX('Eva. classe'!C111:AF111,R24)</f>
        <v>0</v>
      </c>
      <c r="C116" s="27">
        <f>INDEX('Eva. classe'!AG111:BJ111,R24)</f>
        <v>0</v>
      </c>
      <c r="D116" s="27">
        <f>INDEX('Eva. classe'!BK111:CN111,R24)</f>
        <v>0</v>
      </c>
      <c r="J116" s="23" t="str">
        <f>'Eva. classe'!B111</f>
        <v>Connaître des éléments du patrimoine</v>
      </c>
      <c r="K116" s="23"/>
      <c r="L116" s="23"/>
      <c r="M116" s="23"/>
      <c r="N116" s="23"/>
      <c r="O116" s="23"/>
      <c r="P116" s="23"/>
      <c r="Q116" s="23"/>
      <c r="R116" s="23"/>
      <c r="S116" s="23"/>
      <c r="T116" s="23"/>
      <c r="U116" s="23"/>
      <c r="V116" s="23"/>
      <c r="W116" s="369"/>
      <c r="X116" s="369"/>
      <c r="Y116" s="369"/>
      <c r="Z116" s="369"/>
    </row>
    <row r="117" spans="1:38" ht="15.75" hidden="1" customHeight="1" x14ac:dyDescent="0.2">
      <c r="I117" s="30" t="e">
        <f>#REF!</f>
        <v>#REF!</v>
      </c>
      <c r="J117" s="10" t="s">
        <v>116</v>
      </c>
      <c r="K117" s="11">
        <f>K72</f>
        <v>0</v>
      </c>
      <c r="L117" s="90"/>
      <c r="M117" s="90"/>
      <c r="N117" s="23"/>
      <c r="O117" s="23"/>
      <c r="P117" s="23"/>
      <c r="Q117" s="23"/>
      <c r="R117" s="23"/>
      <c r="S117" s="646">
        <f>S72</f>
        <v>0</v>
      </c>
      <c r="T117" s="647"/>
      <c r="U117" s="648"/>
      <c r="V117" s="23"/>
      <c r="W117" s="371"/>
      <c r="X117" s="371"/>
      <c r="Y117" s="371"/>
      <c r="Z117" s="371"/>
    </row>
    <row r="118" spans="1:38" ht="6" hidden="1" customHeight="1" x14ac:dyDescent="0.2">
      <c r="J118" s="23"/>
      <c r="K118" s="23"/>
      <c r="L118" s="23"/>
      <c r="M118" s="23"/>
      <c r="N118" s="23"/>
      <c r="O118" s="23"/>
      <c r="P118" s="23"/>
      <c r="Q118" s="23"/>
      <c r="R118" s="23"/>
      <c r="S118" s="23"/>
      <c r="T118" s="23"/>
      <c r="U118" s="23"/>
      <c r="V118" s="23"/>
      <c r="W118" s="369"/>
      <c r="X118" s="369"/>
      <c r="Y118" s="369"/>
      <c r="Z118" s="369"/>
    </row>
    <row r="119" spans="1:38" s="48" customFormat="1" ht="15.75" hidden="1" customHeight="1" x14ac:dyDescent="0.2">
      <c r="A119" s="41" t="str">
        <f>'Eva. classe'!B112</f>
        <v>► HISTOIRE - GÉOGRAPHIE</v>
      </c>
      <c r="B119" s="42"/>
      <c r="C119" s="42"/>
      <c r="D119" s="42"/>
      <c r="E119" s="42"/>
      <c r="F119" s="42"/>
      <c r="G119" s="42"/>
      <c r="H119" s="42"/>
      <c r="I119" s="42"/>
      <c r="J119" s="42"/>
      <c r="K119" s="42"/>
      <c r="L119" s="42"/>
      <c r="M119" s="42"/>
      <c r="N119" s="42"/>
      <c r="O119" s="42"/>
      <c r="P119" s="42"/>
      <c r="Q119" s="42"/>
      <c r="R119" s="42"/>
      <c r="S119" s="42"/>
      <c r="T119" s="42"/>
      <c r="U119" s="42"/>
      <c r="V119" s="43"/>
      <c r="W119" s="372"/>
      <c r="X119" s="372"/>
      <c r="Y119" s="372"/>
      <c r="Z119" s="372"/>
      <c r="AL119" s="14"/>
    </row>
    <row r="120" spans="1:38" s="48" customFormat="1" ht="15.75" hidden="1" customHeight="1" x14ac:dyDescent="0.2">
      <c r="A120" s="46"/>
      <c r="B120" s="47"/>
      <c r="C120" s="47"/>
      <c r="D120" s="47"/>
      <c r="E120" s="47"/>
      <c r="J120" s="41" t="str">
        <f>'Eva. classe'!B113</f>
        <v>1. HISTOIRE</v>
      </c>
      <c r="K120" s="49"/>
      <c r="L120" s="49"/>
      <c r="M120" s="49"/>
      <c r="N120" s="43"/>
      <c r="O120" s="43"/>
      <c r="P120" s="43"/>
      <c r="Q120" s="43"/>
      <c r="R120" s="43"/>
      <c r="S120" s="43"/>
      <c r="T120" s="43"/>
      <c r="U120" s="43"/>
      <c r="V120" s="43"/>
      <c r="W120" s="372"/>
      <c r="X120" s="372"/>
      <c r="Y120" s="372"/>
      <c r="Z120" s="372"/>
    </row>
    <row r="121" spans="1:38" ht="15.75" hidden="1" customHeight="1" x14ac:dyDescent="0.2">
      <c r="A121" s="10">
        <f>'Eva. classe'!A114</f>
        <v>64</v>
      </c>
      <c r="B121" s="27">
        <f>INDEX('Eva. classe'!C114:AF114,R24)</f>
        <v>0</v>
      </c>
      <c r="C121" s="27">
        <f>INDEX('Eva. classe'!AG114:BJ114,R24)</f>
        <v>0</v>
      </c>
      <c r="D121" s="27">
        <f>INDEX('Eva. classe'!BK114:CN114,R24)</f>
        <v>0</v>
      </c>
      <c r="F121" s="14">
        <f t="shared" si="4"/>
        <v>0</v>
      </c>
      <c r="G121" s="14">
        <f t="shared" si="5"/>
        <v>0</v>
      </c>
      <c r="H121" s="14">
        <f t="shared" si="6"/>
        <v>1</v>
      </c>
      <c r="I121" s="14">
        <f t="shared" si="7"/>
        <v>0</v>
      </c>
      <c r="J121" s="23" t="str">
        <f>'Eva. classe'!B114</f>
        <v>Lire et comprendre des documents historiques simples.</v>
      </c>
      <c r="K121" s="23"/>
      <c r="L121" s="23"/>
      <c r="M121" s="23"/>
      <c r="N121" s="23"/>
      <c r="O121" s="23"/>
      <c r="P121" s="23"/>
      <c r="Q121" s="23"/>
      <c r="R121" s="23"/>
      <c r="S121" s="23"/>
      <c r="T121" s="23"/>
      <c r="U121" s="23"/>
      <c r="V121" s="23"/>
      <c r="W121" s="369"/>
      <c r="X121" s="369"/>
      <c r="Y121" s="369"/>
      <c r="Z121" s="369"/>
      <c r="AL121" s="48"/>
    </row>
    <row r="122" spans="1:38" ht="15.75" hidden="1" customHeight="1" x14ac:dyDescent="0.2">
      <c r="A122" s="10">
        <f>'Eva. classe'!A115</f>
        <v>65</v>
      </c>
      <c r="B122" s="27">
        <f>INDEX('Eva. classe'!C115:AF115,R24)</f>
        <v>0</v>
      </c>
      <c r="C122" s="27">
        <f>INDEX('Eva. classe'!AG115:BJ115,R24)</f>
        <v>0</v>
      </c>
      <c r="D122" s="27">
        <f>INDEX('Eva. classe'!BK115:CN115,R24)</f>
        <v>0</v>
      </c>
      <c r="F122" s="14">
        <f t="shared" si="4"/>
        <v>0</v>
      </c>
      <c r="G122" s="14">
        <f t="shared" si="5"/>
        <v>0</v>
      </c>
      <c r="H122" s="14">
        <f t="shared" si="6"/>
        <v>1</v>
      </c>
      <c r="I122" s="14">
        <f t="shared" si="7"/>
        <v>0</v>
      </c>
      <c r="J122" s="23" t="str">
        <f>'Eva. classe'!B115</f>
        <v>Identifier et caractériser les grandes périodes historiques et les situer chronologiquement.</v>
      </c>
      <c r="K122" s="23"/>
      <c r="L122" s="23"/>
      <c r="M122" s="23"/>
      <c r="N122" s="23"/>
      <c r="O122" s="23"/>
      <c r="P122" s="23"/>
      <c r="Q122" s="23"/>
      <c r="R122" s="23"/>
      <c r="S122" s="23"/>
      <c r="T122" s="23"/>
      <c r="U122" s="23"/>
      <c r="V122" s="23"/>
      <c r="W122" s="369"/>
      <c r="X122" s="369"/>
      <c r="Y122" s="369"/>
      <c r="Z122" s="369"/>
    </row>
    <row r="123" spans="1:38" ht="15.75" hidden="1" customHeight="1" x14ac:dyDescent="0.2">
      <c r="A123" s="10">
        <f>'Eva. classe'!A116</f>
        <v>66</v>
      </c>
      <c r="B123" s="27">
        <f>INDEX('Eva. classe'!C116:AF116,R24)</f>
        <v>0</v>
      </c>
      <c r="C123" s="27">
        <f>INDEX('Eva. classe'!AG116:BJ116,R24)</f>
        <v>0</v>
      </c>
      <c r="D123" s="27">
        <f>INDEX('Eva. classe'!BK116:CN116,R24)</f>
        <v>0</v>
      </c>
      <c r="F123" s="14">
        <f t="shared" si="4"/>
        <v>0</v>
      </c>
      <c r="G123" s="14">
        <f t="shared" si="5"/>
        <v>0</v>
      </c>
      <c r="H123" s="14">
        <f t="shared" si="6"/>
        <v>1</v>
      </c>
      <c r="I123" s="14">
        <f t="shared" si="7"/>
        <v>0</v>
      </c>
      <c r="J123" s="23" t="str">
        <f>'Eva. classe'!B116</f>
        <v>Construire et utiliser une frise chronologique.</v>
      </c>
      <c r="K123" s="23"/>
      <c r="L123" s="23"/>
      <c r="M123" s="23"/>
      <c r="N123" s="23"/>
      <c r="O123" s="23"/>
      <c r="P123" s="23"/>
      <c r="Q123" s="23"/>
      <c r="R123" s="23"/>
      <c r="S123" s="23"/>
      <c r="T123" s="23"/>
      <c r="U123" s="23"/>
      <c r="V123" s="23"/>
      <c r="W123" s="369"/>
      <c r="X123" s="369"/>
      <c r="Y123" s="369"/>
      <c r="Z123" s="369"/>
    </row>
    <row r="124" spans="1:38" ht="15.75" hidden="1" customHeight="1" x14ac:dyDescent="0.2">
      <c r="A124" s="10">
        <f>'Eva. classe'!A117</f>
        <v>67</v>
      </c>
      <c r="B124" s="27">
        <f>INDEX('Eva. classe'!C117:AF117,R24)</f>
        <v>0</v>
      </c>
      <c r="C124" s="27">
        <f>INDEX('Eva. classe'!AG117:BJ117,R24)</f>
        <v>0</v>
      </c>
      <c r="D124" s="27">
        <f>INDEX('Eva. classe'!BK117:CN117,R24)</f>
        <v>0</v>
      </c>
      <c r="F124" s="14">
        <f t="shared" si="4"/>
        <v>0</v>
      </c>
      <c r="G124" s="14">
        <f t="shared" si="5"/>
        <v>0</v>
      </c>
      <c r="H124" s="14">
        <f t="shared" si="6"/>
        <v>1</v>
      </c>
      <c r="I124" s="14">
        <f t="shared" si="7"/>
        <v>0</v>
      </c>
      <c r="J124" s="23" t="str">
        <f>'Eva. classe'!B117</f>
        <v>Connaître le rôle des personnages clés et des groupes sociaux.</v>
      </c>
      <c r="K124" s="23"/>
      <c r="L124" s="23"/>
      <c r="M124" s="23"/>
      <c r="N124" s="23"/>
      <c r="O124" s="23"/>
      <c r="P124" s="23"/>
      <c r="Q124" s="23"/>
      <c r="R124" s="23"/>
      <c r="S124" s="23"/>
      <c r="T124" s="23"/>
      <c r="U124" s="23"/>
      <c r="V124" s="23"/>
      <c r="W124" s="369"/>
      <c r="X124" s="369"/>
      <c r="Y124" s="369"/>
      <c r="Z124" s="369"/>
    </row>
    <row r="125" spans="1:38" ht="15.75" hidden="1" customHeight="1" x14ac:dyDescent="0.2">
      <c r="A125" s="10">
        <f>'Eva. classe'!A118</f>
        <v>68</v>
      </c>
      <c r="B125" s="27">
        <f>INDEX('Eva. classe'!C118:AF118,R24)</f>
        <v>0</v>
      </c>
      <c r="C125" s="27">
        <f>INDEX('Eva. classe'!AG118:BJ118,R24)</f>
        <v>0</v>
      </c>
      <c r="D125" s="27">
        <f>INDEX('Eva. classe'!BK118:CN118,R24)</f>
        <v>0</v>
      </c>
      <c r="F125" s="14">
        <f t="shared" si="4"/>
        <v>0</v>
      </c>
      <c r="G125" s="14">
        <f t="shared" si="5"/>
        <v>0</v>
      </c>
      <c r="H125" s="14">
        <f t="shared" si="6"/>
        <v>1</v>
      </c>
      <c r="I125" s="14">
        <f t="shared" si="7"/>
        <v>0</v>
      </c>
      <c r="J125" s="23" t="str">
        <f>'Eva. classe'!B118</f>
        <v>Connaître le vocabulaire historique.</v>
      </c>
      <c r="K125" s="23"/>
      <c r="L125" s="23"/>
      <c r="M125" s="23"/>
      <c r="N125" s="23"/>
      <c r="O125" s="23"/>
      <c r="P125" s="23"/>
      <c r="Q125" s="23"/>
      <c r="R125" s="23"/>
      <c r="S125" s="23"/>
      <c r="T125" s="23"/>
      <c r="U125" s="23"/>
      <c r="V125" s="23"/>
    </row>
    <row r="126" spans="1:38" ht="15.75" hidden="1" customHeight="1" x14ac:dyDescent="0.2">
      <c r="A126" s="10">
        <f>'Eva. classe'!A119</f>
        <v>69</v>
      </c>
      <c r="B126" s="27">
        <f>INDEX('Eva. classe'!C119:AF119,R24)</f>
        <v>0</v>
      </c>
      <c r="C126" s="27">
        <f>INDEX('Eva. classe'!AG119:BJ119,R24)</f>
        <v>0</v>
      </c>
      <c r="D126" s="27">
        <f>INDEX('Eva. classe'!BK119:CN119,R24)</f>
        <v>0</v>
      </c>
      <c r="F126" s="14">
        <f t="shared" si="4"/>
        <v>0</v>
      </c>
      <c r="G126" s="14">
        <f t="shared" si="5"/>
        <v>0</v>
      </c>
      <c r="H126" s="14">
        <f t="shared" si="6"/>
        <v>1</v>
      </c>
      <c r="I126" s="14">
        <f t="shared" si="7"/>
        <v>0</v>
      </c>
      <c r="J126" s="23" t="str">
        <f>'Eva. classe'!B119</f>
        <v>Rédiger une synthèse des informations de la leçon.</v>
      </c>
      <c r="K126" s="23"/>
      <c r="L126" s="23"/>
      <c r="M126" s="23"/>
      <c r="N126" s="23"/>
      <c r="O126" s="23"/>
      <c r="P126" s="23"/>
      <c r="Q126" s="23"/>
      <c r="R126" s="23"/>
      <c r="S126" s="23"/>
      <c r="T126" s="23"/>
      <c r="U126" s="23"/>
      <c r="V126" s="23"/>
    </row>
    <row r="127" spans="1:38" s="48" customFormat="1" ht="15.75" hidden="1" customHeight="1" x14ac:dyDescent="0.2">
      <c r="A127" s="46"/>
      <c r="B127" s="47"/>
      <c r="C127" s="47"/>
      <c r="D127" s="47"/>
      <c r="E127" s="47"/>
      <c r="J127" s="41" t="str">
        <f>'Eva. classe'!B120</f>
        <v>2. GÉOGRAPHIE</v>
      </c>
      <c r="K127" s="49"/>
      <c r="L127" s="49"/>
      <c r="M127" s="49"/>
      <c r="N127" s="43"/>
      <c r="O127" s="43"/>
      <c r="P127" s="43"/>
      <c r="Q127" s="43"/>
      <c r="R127" s="43"/>
      <c r="S127" s="43"/>
      <c r="T127" s="43"/>
      <c r="U127" s="43"/>
      <c r="V127" s="43"/>
      <c r="W127" s="372"/>
      <c r="X127" s="372"/>
      <c r="Y127" s="372"/>
      <c r="Z127" s="372"/>
      <c r="AL127" s="14"/>
    </row>
    <row r="128" spans="1:38" ht="15.75" hidden="1" customHeight="1" x14ac:dyDescent="0.2">
      <c r="A128" s="10">
        <f>'Eva. classe'!A121</f>
        <v>70</v>
      </c>
      <c r="B128" s="27">
        <f>INDEX('Eva. classe'!C121:AF121,R24)</f>
        <v>0</v>
      </c>
      <c r="C128" s="27">
        <f>INDEX('Eva. classe'!AG121:BJ121,R24)</f>
        <v>0</v>
      </c>
      <c r="D128" s="27">
        <f>INDEX('Eva. classe'!BK121:CN121,R24)</f>
        <v>0</v>
      </c>
      <c r="F128" s="14">
        <f t="shared" si="4"/>
        <v>0</v>
      </c>
      <c r="G128" s="14">
        <f t="shared" si="5"/>
        <v>0</v>
      </c>
      <c r="H128" s="14">
        <f t="shared" si="6"/>
        <v>1</v>
      </c>
      <c r="I128" s="14">
        <f t="shared" si="7"/>
        <v>0</v>
      </c>
      <c r="J128" s="23" t="str">
        <f>'Eva. classe'!B121</f>
        <v>Lire et comprendre des documents géographiques simples.</v>
      </c>
      <c r="K128" s="23"/>
      <c r="L128" s="23"/>
      <c r="M128" s="23"/>
      <c r="N128" s="23"/>
      <c r="O128" s="23"/>
      <c r="P128" s="23"/>
      <c r="Q128" s="23"/>
      <c r="R128" s="23"/>
      <c r="S128" s="23"/>
      <c r="T128" s="23"/>
      <c r="U128" s="23"/>
      <c r="V128" s="23"/>
      <c r="AL128" s="48"/>
    </row>
    <row r="129" spans="1:38" ht="15.75" hidden="1" customHeight="1" x14ac:dyDescent="0.2">
      <c r="A129" s="10">
        <f>'Eva. classe'!A122</f>
        <v>71</v>
      </c>
      <c r="B129" s="27">
        <f>INDEX('Eva. classe'!C122:AF122,R24)</f>
        <v>0</v>
      </c>
      <c r="C129" s="27">
        <f>INDEX('Eva. classe'!AG122:BJ122,R24)</f>
        <v>0</v>
      </c>
      <c r="D129" s="27">
        <f>INDEX('Eva. classe'!BK122:CN122,R24)</f>
        <v>0</v>
      </c>
      <c r="F129" s="14">
        <f t="shared" si="4"/>
        <v>0</v>
      </c>
      <c r="G129" s="14">
        <f t="shared" si="5"/>
        <v>0</v>
      </c>
      <c r="H129" s="14">
        <f t="shared" si="6"/>
        <v>1</v>
      </c>
      <c r="I129" s="14">
        <f t="shared" si="7"/>
        <v>0</v>
      </c>
      <c r="J129" s="23" t="str">
        <f>'Eva. classe'!B122</f>
        <v xml:space="preserve">Connaître les principaux caractères géographiques, physiques et humains </v>
      </c>
      <c r="K129" s="23"/>
      <c r="L129" s="23"/>
      <c r="M129" s="23"/>
      <c r="N129" s="23"/>
      <c r="O129" s="23"/>
      <c r="P129" s="23"/>
      <c r="Q129" s="23"/>
      <c r="R129" s="23"/>
      <c r="S129" s="23"/>
      <c r="T129" s="23"/>
      <c r="U129" s="23"/>
      <c r="V129" s="23"/>
    </row>
    <row r="130" spans="1:38" ht="15.75" hidden="1" customHeight="1" x14ac:dyDescent="0.2">
      <c r="A130" s="10">
        <f>'Eva. classe'!A123</f>
        <v>72</v>
      </c>
      <c r="B130" s="27">
        <f>INDEX('Eva. classe'!C123:AF123,R24)</f>
        <v>0</v>
      </c>
      <c r="C130" s="27">
        <f>INDEX('Eva. classe'!AG123:BJ123,R24)</f>
        <v>0</v>
      </c>
      <c r="D130" s="27">
        <f>INDEX('Eva. classe'!BK123:CN123,R24)</f>
        <v>0</v>
      </c>
      <c r="F130" s="14">
        <f t="shared" si="4"/>
        <v>0</v>
      </c>
      <c r="G130" s="14">
        <f t="shared" si="5"/>
        <v>0</v>
      </c>
      <c r="H130" s="14">
        <f t="shared" si="6"/>
        <v>1</v>
      </c>
      <c r="I130" s="14">
        <f t="shared" si="7"/>
        <v>0</v>
      </c>
      <c r="J130" s="23" t="str">
        <f>'Eva. classe'!B123</f>
        <v>Lire et réaliser un croquis spatial simple, une carte</v>
      </c>
      <c r="K130" s="23"/>
      <c r="L130" s="23"/>
      <c r="M130" s="23"/>
      <c r="N130" s="23"/>
      <c r="O130" s="23"/>
      <c r="P130" s="23"/>
      <c r="Q130" s="23"/>
      <c r="R130" s="23"/>
      <c r="S130" s="23"/>
      <c r="T130" s="23"/>
      <c r="U130" s="23"/>
      <c r="V130" s="23"/>
    </row>
    <row r="131" spans="1:38" ht="15.75" hidden="1" customHeight="1" x14ac:dyDescent="0.2">
      <c r="A131" s="10">
        <f>'Eva. classe'!A124</f>
        <v>73</v>
      </c>
      <c r="B131" s="27">
        <f>INDEX('Eva. classe'!C124:AF124,R24)</f>
        <v>0</v>
      </c>
      <c r="C131" s="27">
        <f>INDEX('Eva. classe'!AG124:BJ124,R24)</f>
        <v>0</v>
      </c>
      <c r="D131" s="27">
        <f>INDEX('Eva. classe'!BK124:CN124,R24)</f>
        <v>0</v>
      </c>
      <c r="F131" s="14">
        <f t="shared" si="4"/>
        <v>0</v>
      </c>
      <c r="G131" s="14">
        <f t="shared" si="5"/>
        <v>0</v>
      </c>
      <c r="H131" s="14">
        <f t="shared" si="6"/>
        <v>1</v>
      </c>
      <c r="I131" s="14">
        <f t="shared" si="7"/>
        <v>0</v>
      </c>
      <c r="J131" s="23" t="str">
        <f>'Eva. classe'!B124</f>
        <v>Comprendre une ou deux questions liées au développement durable</v>
      </c>
      <c r="K131" s="23"/>
      <c r="L131" s="23"/>
      <c r="M131" s="23"/>
      <c r="N131" s="23"/>
      <c r="O131" s="23"/>
      <c r="P131" s="23"/>
      <c r="Q131" s="23"/>
      <c r="R131" s="23"/>
      <c r="S131" s="23"/>
      <c r="T131" s="23"/>
      <c r="U131" s="23"/>
      <c r="V131" s="23"/>
    </row>
    <row r="132" spans="1:38" ht="15.75" hidden="1" customHeight="1" x14ac:dyDescent="0.2">
      <c r="A132" s="10">
        <f>'Eva. classe'!A125</f>
        <v>74</v>
      </c>
      <c r="B132" s="27">
        <f>INDEX('Eva. classe'!C125:AF125,R24)</f>
        <v>0</v>
      </c>
      <c r="C132" s="27">
        <f>INDEX('Eva. classe'!AG125:BJ125,R24)</f>
        <v>0</v>
      </c>
      <c r="D132" s="27">
        <f>INDEX('Eva. classe'!BK125:CN125,R24)</f>
        <v>0</v>
      </c>
      <c r="F132" s="14">
        <f t="shared" si="4"/>
        <v>0</v>
      </c>
      <c r="G132" s="14">
        <f t="shared" si="5"/>
        <v>0</v>
      </c>
      <c r="H132" s="14">
        <f t="shared" si="6"/>
        <v>1</v>
      </c>
      <c r="I132" s="14">
        <f t="shared" si="7"/>
        <v>0</v>
      </c>
      <c r="J132" s="23" t="str">
        <f>'Eva. classe'!B125</f>
        <v>Connaître le vocabulaire géographique.</v>
      </c>
      <c r="K132" s="23"/>
      <c r="L132" s="23"/>
      <c r="M132" s="23"/>
      <c r="N132" s="23"/>
      <c r="O132" s="23"/>
      <c r="P132" s="23"/>
      <c r="Q132" s="23"/>
      <c r="R132" s="23"/>
      <c r="S132" s="23"/>
      <c r="T132" s="23"/>
      <c r="U132" s="23"/>
      <c r="V132" s="23"/>
    </row>
    <row r="133" spans="1:38" ht="15.75" hidden="1" customHeight="1" x14ac:dyDescent="0.2">
      <c r="A133" s="10">
        <f>'Eva. classe'!A126</f>
        <v>75</v>
      </c>
      <c r="B133" s="27">
        <f>INDEX('Eva. classe'!C126:AF126,R24)</f>
        <v>0</v>
      </c>
      <c r="C133" s="27">
        <f>INDEX('Eva. classe'!AG126:BJ126,R24)</f>
        <v>0</v>
      </c>
      <c r="D133" s="27">
        <f>INDEX('Eva. classe'!BK126:CN126,R24)</f>
        <v>0</v>
      </c>
      <c r="F133" s="14">
        <f t="shared" si="4"/>
        <v>0</v>
      </c>
      <c r="G133" s="14">
        <f t="shared" si="5"/>
        <v>0</v>
      </c>
      <c r="H133" s="14">
        <f t="shared" si="6"/>
        <v>1</v>
      </c>
      <c r="I133" s="14">
        <f t="shared" si="7"/>
        <v>0</v>
      </c>
      <c r="J133" s="23" t="str">
        <f>'Eva. classe'!B126</f>
        <v>Présenter par écrit quelques informations clés de la leçon.</v>
      </c>
      <c r="K133" s="23"/>
      <c r="L133" s="23"/>
      <c r="M133" s="23"/>
      <c r="N133" s="23"/>
      <c r="O133" s="23"/>
      <c r="P133" s="23"/>
      <c r="Q133" s="23"/>
      <c r="R133" s="23"/>
      <c r="S133" s="23"/>
      <c r="T133" s="23"/>
      <c r="U133" s="23"/>
      <c r="V133" s="23"/>
    </row>
    <row r="134" spans="1:38" ht="6.75" hidden="1" customHeight="1" x14ac:dyDescent="0.2">
      <c r="J134" s="23"/>
      <c r="K134" s="23"/>
      <c r="L134" s="23"/>
      <c r="M134" s="23"/>
      <c r="N134" s="23"/>
      <c r="O134" s="23"/>
      <c r="P134" s="23"/>
      <c r="Q134" s="23"/>
      <c r="R134" s="23"/>
      <c r="S134" s="23"/>
      <c r="T134" s="23"/>
      <c r="U134" s="23"/>
      <c r="V134" s="23"/>
    </row>
    <row r="135" spans="1:38" s="48" customFormat="1" ht="15.75" hidden="1" customHeight="1" x14ac:dyDescent="0.2">
      <c r="A135" s="50" t="str">
        <f>'Eva. classe'!B127</f>
        <v xml:space="preserve">►ENSEIGNEMENT MORAL ET CIVIQUE </v>
      </c>
      <c r="B135" s="51"/>
      <c r="C135" s="51"/>
      <c r="D135" s="51"/>
      <c r="E135" s="51"/>
      <c r="F135" s="51"/>
      <c r="G135" s="51"/>
      <c r="H135" s="51"/>
      <c r="I135" s="51"/>
      <c r="J135" s="51"/>
      <c r="K135" s="51"/>
      <c r="L135" s="51"/>
      <c r="M135" s="51"/>
      <c r="N135" s="51"/>
      <c r="O135" s="51"/>
      <c r="P135" s="51"/>
      <c r="Q135" s="51"/>
      <c r="R135" s="51"/>
      <c r="S135" s="51"/>
      <c r="T135" s="51"/>
      <c r="U135" s="51"/>
      <c r="V135" s="43"/>
      <c r="W135" s="372"/>
      <c r="X135" s="372"/>
      <c r="Y135" s="372"/>
      <c r="Z135" s="372"/>
      <c r="AL135" s="14"/>
    </row>
    <row r="136" spans="1:38" ht="15.75" hidden="1" customHeight="1" x14ac:dyDescent="0.2">
      <c r="A136" s="10">
        <f>'Eva. classe'!A128</f>
        <v>76</v>
      </c>
      <c r="B136" s="27">
        <f>INDEX('Eva. classe'!C128:AF128,R24)</f>
        <v>0</v>
      </c>
      <c r="C136" s="27">
        <f>INDEX('Eva. classe'!AG128:BJ128,R24)</f>
        <v>0</v>
      </c>
      <c r="D136" s="27">
        <f>INDEX('Eva. classe'!BK128:CN128,R24)</f>
        <v>0</v>
      </c>
      <c r="F136" s="14">
        <f t="shared" si="4"/>
        <v>0</v>
      </c>
      <c r="G136" s="14">
        <f t="shared" si="5"/>
        <v>0</v>
      </c>
      <c r="H136" s="14">
        <f t="shared" si="6"/>
        <v>1</v>
      </c>
      <c r="I136" s="14">
        <f t="shared" si="7"/>
        <v>0</v>
      </c>
      <c r="J136" s="23" t="str">
        <f>'Eva. classe'!B128</f>
        <v>Connaître et comprendre les principes et fondements de la vie civique et sociale.</v>
      </c>
      <c r="K136" s="23"/>
      <c r="L136" s="23"/>
      <c r="M136" s="23"/>
      <c r="N136" s="23"/>
      <c r="O136" s="23"/>
      <c r="P136" s="23"/>
      <c r="Q136" s="23"/>
      <c r="R136" s="23"/>
      <c r="S136" s="23"/>
      <c r="T136" s="23"/>
      <c r="U136" s="23"/>
      <c r="V136" s="23"/>
      <c r="AL136" s="48"/>
    </row>
    <row r="137" spans="1:38" ht="15.75" hidden="1" customHeight="1" x14ac:dyDescent="0.2">
      <c r="A137" s="10">
        <f>'Eva. classe'!A129</f>
        <v>77</v>
      </c>
      <c r="B137" s="27">
        <f>INDEX('Eva. classe'!C129:AF129,R24)</f>
        <v>0</v>
      </c>
      <c r="C137" s="27">
        <f>INDEX('Eva. classe'!AG129:BJ129,R24)</f>
        <v>0</v>
      </c>
      <c r="D137" s="27">
        <f>INDEX('Eva. classe'!BK129:CN129,R24)</f>
        <v>0</v>
      </c>
      <c r="F137" s="14">
        <f t="shared" si="4"/>
        <v>0</v>
      </c>
      <c r="G137" s="14">
        <f t="shared" si="5"/>
        <v>0</v>
      </c>
      <c r="H137" s="14">
        <f t="shared" si="6"/>
        <v>1</v>
      </c>
      <c r="I137" s="14">
        <f t="shared" si="7"/>
        <v>0</v>
      </c>
      <c r="J137" s="636" t="str">
        <f>'Eva. classe'!B129</f>
        <v>Développer l'estime de soi, le respect de l'intégrité des personnes, y compris la sienne (politesse et civilité, vie collective, sécurité, premiers secours, sécurité routière, internet...).</v>
      </c>
      <c r="K137" s="636"/>
      <c r="L137" s="636"/>
      <c r="M137" s="636"/>
      <c r="N137" s="636"/>
      <c r="O137" s="636"/>
      <c r="P137" s="636"/>
      <c r="Q137" s="636"/>
      <c r="R137" s="636"/>
      <c r="S137" s="636"/>
      <c r="T137" s="636"/>
      <c r="U137" s="636"/>
      <c r="V137" s="35"/>
    </row>
    <row r="138" spans="1:38" ht="12" hidden="1" customHeight="1" x14ac:dyDescent="0.2">
      <c r="J138" s="636"/>
      <c r="K138" s="636"/>
      <c r="L138" s="636"/>
      <c r="M138" s="636"/>
      <c r="N138" s="636"/>
      <c r="O138" s="636"/>
      <c r="P138" s="636"/>
      <c r="Q138" s="636"/>
      <c r="R138" s="636"/>
      <c r="S138" s="636"/>
      <c r="T138" s="636"/>
      <c r="U138" s="636"/>
      <c r="V138" s="35"/>
    </row>
    <row r="139" spans="1:38" s="48" customFormat="1" ht="15.75" hidden="1" customHeight="1" x14ac:dyDescent="0.2">
      <c r="A139" s="52" t="str">
        <f>'Eva. classe'!B130</f>
        <v>► ENSEIGNEMENTS ARTISTIQUES</v>
      </c>
      <c r="B139" s="53"/>
      <c r="C139" s="53"/>
      <c r="D139" s="53"/>
      <c r="E139" s="53"/>
      <c r="F139" s="53"/>
      <c r="G139" s="53"/>
      <c r="H139" s="53"/>
      <c r="I139" s="53"/>
      <c r="J139" s="53"/>
      <c r="K139" s="53"/>
      <c r="L139" s="53"/>
      <c r="M139" s="53"/>
      <c r="N139" s="53"/>
      <c r="O139" s="53"/>
      <c r="P139" s="53"/>
      <c r="Q139" s="53"/>
      <c r="R139" s="53"/>
      <c r="S139" s="53"/>
      <c r="T139" s="53"/>
      <c r="U139" s="53"/>
      <c r="V139" s="43"/>
      <c r="W139" s="372"/>
      <c r="X139" s="372"/>
      <c r="Y139" s="372"/>
      <c r="Z139" s="372"/>
      <c r="AL139" s="14"/>
    </row>
    <row r="140" spans="1:38" s="48" customFormat="1" ht="15.75" hidden="1" customHeight="1" x14ac:dyDescent="0.2">
      <c r="A140" s="53"/>
      <c r="B140" s="53"/>
      <c r="C140" s="53"/>
      <c r="D140" s="53"/>
      <c r="E140" s="53"/>
      <c r="F140" s="53"/>
      <c r="G140" s="53"/>
      <c r="H140" s="53"/>
      <c r="I140" s="53"/>
      <c r="J140" s="53" t="str">
        <f>'Eva. classe'!B131</f>
        <v>1. ARTS PLASTIQUES ET VISUELS</v>
      </c>
      <c r="K140" s="53"/>
      <c r="L140" s="53"/>
      <c r="M140" s="53"/>
      <c r="N140" s="53"/>
      <c r="O140" s="53"/>
      <c r="P140" s="53"/>
      <c r="Q140" s="53"/>
      <c r="R140" s="53"/>
      <c r="S140" s="53"/>
      <c r="T140" s="53"/>
      <c r="U140" s="53"/>
      <c r="V140" s="43"/>
      <c r="W140" s="372"/>
      <c r="X140" s="372"/>
      <c r="Y140" s="372"/>
      <c r="Z140" s="372"/>
    </row>
    <row r="141" spans="1:38" ht="15.75" hidden="1" customHeight="1" x14ac:dyDescent="0.2">
      <c r="A141" s="10">
        <f>'Eva. classe'!A132</f>
        <v>78</v>
      </c>
      <c r="B141" s="27">
        <f>INDEX('Eva. classe'!C132:AF132,R24)</f>
        <v>0</v>
      </c>
      <c r="C141" s="27">
        <f>INDEX('Eva. classe'!AG132:BJ132,R24)</f>
        <v>0</v>
      </c>
      <c r="D141" s="27">
        <f>INDEX('Eva. classe'!BK132:CN132,R24)</f>
        <v>0</v>
      </c>
      <c r="F141" s="14">
        <f t="shared" si="4"/>
        <v>0</v>
      </c>
      <c r="G141" s="14">
        <f t="shared" si="5"/>
        <v>0</v>
      </c>
      <c r="H141" s="14">
        <f t="shared" si="6"/>
        <v>1</v>
      </c>
      <c r="I141" s="14">
        <f t="shared" si="7"/>
        <v>0</v>
      </c>
      <c r="J141" s="23" t="str">
        <f>'Eva. classe'!B132</f>
        <v>Connaître quelques techniques d'arts plastiques.</v>
      </c>
      <c r="K141" s="23"/>
      <c r="L141" s="23"/>
      <c r="M141" s="23"/>
      <c r="N141" s="23"/>
      <c r="O141" s="23"/>
      <c r="P141" s="23"/>
      <c r="Q141" s="23"/>
      <c r="R141" s="23"/>
      <c r="S141" s="23"/>
      <c r="T141" s="23"/>
      <c r="U141" s="23"/>
      <c r="V141" s="23"/>
      <c r="AL141" s="48"/>
    </row>
    <row r="142" spans="1:38" ht="15.75" hidden="1" customHeight="1" x14ac:dyDescent="0.2">
      <c r="A142" s="10">
        <f>'Eva. classe'!A133</f>
        <v>79</v>
      </c>
      <c r="B142" s="27">
        <f>INDEX('Eva. classe'!C133:AF133,R24)</f>
        <v>0</v>
      </c>
      <c r="C142" s="27">
        <f>INDEX('Eva. classe'!AG133:BJ133,R24)</f>
        <v>0</v>
      </c>
      <c r="D142" s="27">
        <f>INDEX('Eva. classe'!BK133:CN133,R24)</f>
        <v>0</v>
      </c>
      <c r="F142" s="14">
        <f t="shared" si="4"/>
        <v>0</v>
      </c>
      <c r="G142" s="14">
        <f t="shared" si="5"/>
        <v>0</v>
      </c>
      <c r="H142" s="14">
        <f t="shared" si="6"/>
        <v>1</v>
      </c>
      <c r="I142" s="14">
        <f t="shared" si="7"/>
        <v>0</v>
      </c>
      <c r="J142" s="636" t="str">
        <f>'Eva. classe'!B133</f>
        <v>Être capable de réaliser une œuvre visuelle pour s'exprimer et créer en faisant des choix de matériaux et de procédés.</v>
      </c>
      <c r="K142" s="636"/>
      <c r="L142" s="636"/>
      <c r="M142" s="636"/>
      <c r="N142" s="636"/>
      <c r="O142" s="636"/>
      <c r="P142" s="636"/>
      <c r="Q142" s="636"/>
      <c r="R142" s="636"/>
      <c r="S142" s="636"/>
      <c r="T142" s="636"/>
      <c r="U142" s="636"/>
      <c r="V142" s="35"/>
    </row>
    <row r="143" spans="1:38" ht="15.75" hidden="1" customHeight="1" x14ac:dyDescent="0.2">
      <c r="A143" s="10">
        <f>'Eva. classe'!A134</f>
        <v>80</v>
      </c>
      <c r="B143" s="27">
        <f>INDEX('Eva. classe'!C134:AF134,R24)</f>
        <v>0</v>
      </c>
      <c r="C143" s="27">
        <f>INDEX('Eva. classe'!AG134:BJ134,R24)</f>
        <v>0</v>
      </c>
      <c r="D143" s="27">
        <f>INDEX('Eva. classe'!BK134:CN134,R24)</f>
        <v>0</v>
      </c>
      <c r="F143" s="14">
        <f t="shared" si="4"/>
        <v>0</v>
      </c>
      <c r="G143" s="14">
        <f t="shared" si="5"/>
        <v>0</v>
      </c>
      <c r="H143" s="14">
        <f t="shared" si="6"/>
        <v>1</v>
      </c>
      <c r="I143" s="14">
        <f t="shared" si="7"/>
        <v>0</v>
      </c>
      <c r="J143" s="23" t="str">
        <f>'Eva. classe'!B134</f>
        <v>Observer et décrire une œuvre plastique.</v>
      </c>
      <c r="K143" s="23"/>
      <c r="L143" s="23"/>
      <c r="M143" s="23"/>
      <c r="N143" s="23"/>
      <c r="O143" s="23"/>
      <c r="P143" s="23"/>
      <c r="Q143" s="23"/>
      <c r="R143" s="23"/>
      <c r="S143" s="23"/>
      <c r="T143" s="23"/>
      <c r="U143" s="23"/>
      <c r="V143" s="23"/>
    </row>
    <row r="144" spans="1:38" s="48" customFormat="1" ht="15.75" hidden="1" customHeight="1" x14ac:dyDescent="0.2">
      <c r="A144" s="53"/>
      <c r="B144" s="53"/>
      <c r="C144" s="53"/>
      <c r="D144" s="53" t="s">
        <v>0</v>
      </c>
      <c r="E144" s="53"/>
      <c r="F144" s="53"/>
      <c r="G144" s="53"/>
      <c r="H144" s="53"/>
      <c r="I144" s="53"/>
      <c r="J144" s="54" t="str">
        <f>'Eva. classe'!B135</f>
        <v>2. ÉDUCATION MUSICALE</v>
      </c>
      <c r="K144" s="53"/>
      <c r="L144" s="53"/>
      <c r="M144" s="53"/>
      <c r="N144" s="53"/>
      <c r="O144" s="53"/>
      <c r="P144" s="53"/>
      <c r="Q144" s="53"/>
      <c r="R144" s="53"/>
      <c r="S144" s="53"/>
      <c r="T144" s="53"/>
      <c r="U144" s="53"/>
      <c r="V144" s="43"/>
      <c r="W144" s="372"/>
      <c r="X144" s="372"/>
      <c r="Y144" s="372"/>
      <c r="Z144" s="372"/>
      <c r="AL144" s="14"/>
    </row>
    <row r="145" spans="1:38" ht="15.75" hidden="1" customHeight="1" x14ac:dyDescent="0.2">
      <c r="A145" s="10">
        <f>'Eva. classe'!A136</f>
        <v>81</v>
      </c>
      <c r="B145" s="27">
        <f>INDEX('Eva. classe'!C136:AF136,R24)</f>
        <v>0</v>
      </c>
      <c r="C145" s="27">
        <f>INDEX('Eva. classe'!AG136:BJ136,R24)</f>
        <v>0</v>
      </c>
      <c r="D145" s="27">
        <f>INDEX('Eva. classe'!BK136:CN136,R24)</f>
        <v>0</v>
      </c>
      <c r="F145" s="14">
        <f t="shared" si="4"/>
        <v>0</v>
      </c>
      <c r="G145" s="14">
        <f t="shared" si="5"/>
        <v>0</v>
      </c>
      <c r="H145" s="14">
        <f t="shared" si="6"/>
        <v>1</v>
      </c>
      <c r="I145" s="14">
        <f t="shared" si="7"/>
        <v>0</v>
      </c>
      <c r="J145" s="23" t="str">
        <f>'Eva. classe'!B136</f>
        <v>Interpréter de mémoire un répertoire de chansons.</v>
      </c>
      <c r="K145" s="23"/>
      <c r="L145" s="23"/>
      <c r="M145" s="23"/>
      <c r="N145" s="23"/>
      <c r="O145" s="23"/>
      <c r="P145" s="23"/>
      <c r="Q145" s="23"/>
      <c r="R145" s="23"/>
      <c r="S145" s="23"/>
      <c r="T145" s="23"/>
      <c r="U145" s="23"/>
      <c r="V145" s="23"/>
      <c r="AL145" s="48"/>
    </row>
    <row r="146" spans="1:38" ht="15.75" hidden="1" customHeight="1" x14ac:dyDescent="0.2">
      <c r="A146" s="10">
        <f>'Eva. classe'!A137</f>
        <v>82</v>
      </c>
      <c r="B146" s="27">
        <f>INDEX('Eva. classe'!C137:AF137,R24)</f>
        <v>0</v>
      </c>
      <c r="C146" s="27">
        <f>INDEX('Eva. classe'!AG137:BJ137,R24)</f>
        <v>0</v>
      </c>
      <c r="D146" s="27">
        <f>INDEX('Eva. classe'!BK137:CN137,R24)</f>
        <v>0</v>
      </c>
      <c r="F146" s="14">
        <f t="shared" si="4"/>
        <v>0</v>
      </c>
      <c r="G146" s="14">
        <f t="shared" si="5"/>
        <v>0</v>
      </c>
      <c r="H146" s="14">
        <f t="shared" si="6"/>
        <v>1</v>
      </c>
      <c r="I146" s="14">
        <f t="shared" si="7"/>
        <v>0</v>
      </c>
      <c r="J146" s="23" t="str">
        <f>'Eva. classe'!B137</f>
        <v>Tenir sa voix et se placer en formation chorale</v>
      </c>
      <c r="K146" s="23"/>
      <c r="L146" s="23"/>
      <c r="M146" s="23"/>
      <c r="N146" s="23"/>
      <c r="O146" s="23"/>
      <c r="P146" s="23"/>
      <c r="Q146" s="23"/>
      <c r="R146" s="23"/>
      <c r="S146" s="23"/>
      <c r="T146" s="23"/>
      <c r="U146" s="23"/>
      <c r="V146" s="23"/>
    </row>
    <row r="147" spans="1:38" ht="15.75" hidden="1" customHeight="1" x14ac:dyDescent="0.2">
      <c r="A147" s="10">
        <f>'Eva. classe'!A138</f>
        <v>83</v>
      </c>
      <c r="B147" s="27">
        <f>INDEX('Eva. classe'!C138:AF138,R24)</f>
        <v>0</v>
      </c>
      <c r="C147" s="27">
        <f>INDEX('Eva. classe'!AG138:BJ138,R24)</f>
        <v>0</v>
      </c>
      <c r="D147" s="27">
        <f>INDEX('Eva. classe'!BK138:CN138,R24)</f>
        <v>0</v>
      </c>
      <c r="F147" s="14">
        <f t="shared" si="4"/>
        <v>0</v>
      </c>
      <c r="G147" s="14">
        <f t="shared" si="5"/>
        <v>0</v>
      </c>
      <c r="H147" s="14">
        <f t="shared" si="6"/>
        <v>1</v>
      </c>
      <c r="I147" s="14">
        <f t="shared" si="7"/>
        <v>0</v>
      </c>
      <c r="J147" s="636" t="str">
        <f>'Eva. classe'!B138</f>
        <v>Décrire une œuvre musicale, mobiliser son attention dans une écoute prolongée et y repérer des éléments musicaux (instruments, rythme).</v>
      </c>
      <c r="K147" s="636"/>
      <c r="L147" s="636"/>
      <c r="M147" s="636"/>
      <c r="N147" s="636"/>
      <c r="O147" s="636"/>
      <c r="P147" s="636"/>
      <c r="Q147" s="636"/>
      <c r="R147" s="636"/>
      <c r="S147" s="636"/>
      <c r="T147" s="636"/>
      <c r="U147" s="636"/>
      <c r="V147" s="35"/>
    </row>
    <row r="148" spans="1:38" ht="9" hidden="1" customHeight="1" x14ac:dyDescent="0.2">
      <c r="J148" s="636"/>
      <c r="K148" s="636"/>
      <c r="L148" s="636"/>
      <c r="M148" s="636"/>
      <c r="N148" s="636"/>
      <c r="O148" s="636"/>
      <c r="P148" s="636"/>
      <c r="Q148" s="636"/>
      <c r="R148" s="636"/>
      <c r="S148" s="636"/>
      <c r="T148" s="636"/>
      <c r="U148" s="636"/>
      <c r="V148" s="35"/>
    </row>
    <row r="149" spans="1:38" s="48" customFormat="1" ht="15.75" hidden="1" customHeight="1" x14ac:dyDescent="0.2">
      <c r="A149" s="53"/>
      <c r="B149" s="53"/>
      <c r="C149" s="53"/>
      <c r="D149" s="53" t="s">
        <v>0</v>
      </c>
      <c r="E149" s="53"/>
      <c r="F149" s="53"/>
      <c r="G149" s="53"/>
      <c r="H149" s="53"/>
      <c r="I149" s="53"/>
      <c r="J149" s="54" t="str">
        <f>'Eva. classe'!B139</f>
        <v>3. HISTOIRE DES ARTS</v>
      </c>
      <c r="K149" s="53"/>
      <c r="L149" s="53"/>
      <c r="M149" s="53"/>
      <c r="N149" s="53"/>
      <c r="O149" s="53"/>
      <c r="P149" s="53"/>
      <c r="Q149" s="53"/>
      <c r="R149" s="53"/>
      <c r="S149" s="53"/>
      <c r="T149" s="53"/>
      <c r="U149" s="53"/>
      <c r="V149" s="43"/>
      <c r="W149" s="372"/>
      <c r="X149" s="372"/>
      <c r="Y149" s="372"/>
      <c r="Z149" s="372"/>
      <c r="AL149" s="14"/>
    </row>
    <row r="150" spans="1:38" ht="15.75" hidden="1" customHeight="1" x14ac:dyDescent="0.2">
      <c r="A150" s="10">
        <f>'Eva. classe'!A140</f>
        <v>84</v>
      </c>
      <c r="B150" s="27">
        <f>INDEX('Eva. classe'!C140:AF140,R24)</f>
        <v>0</v>
      </c>
      <c r="C150" s="27">
        <f>INDEX('Eva. classe'!AG140:BJ140,R24)</f>
        <v>0</v>
      </c>
      <c r="D150" s="27">
        <f>INDEX('Eva. classe'!BK140:CN140,R24)</f>
        <v>0</v>
      </c>
      <c r="F150" s="14">
        <f t="shared" si="4"/>
        <v>0</v>
      </c>
      <c r="G150" s="14">
        <f t="shared" si="5"/>
        <v>0</v>
      </c>
      <c r="H150" s="14">
        <f t="shared" si="6"/>
        <v>1</v>
      </c>
      <c r="I150" s="14">
        <f t="shared" si="7"/>
        <v>0</v>
      </c>
      <c r="J150" s="636" t="str">
        <f>'Eva. classe'!B140</f>
        <v>Reconnaître et nommer certaines œuvres d'artistes, des œuvres de référence du patrimoine musical, les situer historiquement et culturellement.</v>
      </c>
      <c r="K150" s="636"/>
      <c r="L150" s="636"/>
      <c r="M150" s="636"/>
      <c r="N150" s="636"/>
      <c r="O150" s="636"/>
      <c r="P150" s="636"/>
      <c r="Q150" s="636"/>
      <c r="R150" s="636"/>
      <c r="S150" s="636"/>
      <c r="T150" s="636"/>
      <c r="U150" s="636"/>
      <c r="V150" s="35"/>
      <c r="AL150" s="48"/>
    </row>
    <row r="151" spans="1:38" ht="15.75" hidden="1" customHeight="1" x14ac:dyDescent="0.2">
      <c r="A151" s="10">
        <f>'Eva. classe'!A141</f>
        <v>85</v>
      </c>
      <c r="B151" s="27">
        <f>INDEX('Eva. classe'!C141:AF141,R24)</f>
        <v>0</v>
      </c>
      <c r="C151" s="27">
        <f>INDEX('Eva. classe'!AG141:BJ141,R24)</f>
        <v>0</v>
      </c>
      <c r="D151" s="27">
        <f>INDEX('Eva. classe'!BK141:CN141,R24)</f>
        <v>0</v>
      </c>
      <c r="F151" s="14">
        <f t="shared" si="4"/>
        <v>0</v>
      </c>
      <c r="G151" s="14">
        <f t="shared" si="5"/>
        <v>0</v>
      </c>
      <c r="H151" s="14">
        <f t="shared" si="6"/>
        <v>1</v>
      </c>
      <c r="I151" s="14">
        <f t="shared" si="7"/>
        <v>0</v>
      </c>
      <c r="J151" s="23" t="str">
        <f>'Eva. classe'!B141</f>
        <v>Êtablir des relations entre les œuvres.</v>
      </c>
      <c r="K151" s="23"/>
      <c r="L151" s="23"/>
      <c r="M151" s="23"/>
      <c r="N151" s="23"/>
      <c r="O151" s="23"/>
      <c r="P151" s="23"/>
      <c r="Q151" s="23"/>
      <c r="R151" s="23"/>
      <c r="S151" s="23"/>
      <c r="T151" s="23"/>
      <c r="U151" s="23"/>
      <c r="V151" s="23"/>
    </row>
    <row r="152" spans="1:38" ht="8.4499999999999993" hidden="1" customHeight="1" x14ac:dyDescent="0.2">
      <c r="J152" s="23"/>
      <c r="K152" s="23"/>
      <c r="L152" s="23"/>
      <c r="M152" s="23"/>
      <c r="N152" s="23"/>
      <c r="O152" s="23"/>
      <c r="P152" s="23"/>
      <c r="Q152" s="23"/>
      <c r="R152" s="23"/>
      <c r="S152" s="23"/>
      <c r="T152" s="23"/>
      <c r="U152" s="23"/>
      <c r="V152" s="23"/>
    </row>
    <row r="153" spans="1:38" ht="15.75" hidden="1" customHeight="1" x14ac:dyDescent="0.2">
      <c r="A153" s="55" t="str">
        <f>'Eva. classe'!B142</f>
        <v>► ÉDUCATION PHYSIQUE ET SPORTIVE</v>
      </c>
      <c r="B153" s="56"/>
      <c r="C153" s="56"/>
      <c r="D153" s="56"/>
      <c r="E153" s="56"/>
      <c r="F153" s="56"/>
      <c r="G153" s="56"/>
      <c r="H153" s="56"/>
      <c r="I153" s="56"/>
      <c r="J153" s="56"/>
      <c r="K153" s="56"/>
      <c r="L153" s="56"/>
      <c r="M153" s="56"/>
      <c r="N153" s="56"/>
      <c r="O153" s="56"/>
      <c r="P153" s="56"/>
      <c r="Q153" s="56"/>
      <c r="R153" s="56"/>
      <c r="S153" s="56"/>
      <c r="T153" s="56"/>
      <c r="U153" s="56"/>
      <c r="V153" s="23"/>
    </row>
    <row r="154" spans="1:38" ht="15.75" hidden="1" customHeight="1" x14ac:dyDescent="0.2">
      <c r="A154" s="10">
        <f>'Eva. classe'!A143</f>
        <v>86</v>
      </c>
      <c r="B154" s="27">
        <f>INDEX('Eva. classe'!C143:AF143,R24)</f>
        <v>0</v>
      </c>
      <c r="C154" s="27">
        <f>INDEX('Eva. classe'!AG143:BJ143,R24)</f>
        <v>0</v>
      </c>
      <c r="D154" s="27">
        <f>INDEX('Eva. classe'!BK143:CN143,R24)</f>
        <v>0</v>
      </c>
      <c r="F154" s="14">
        <f t="shared" si="4"/>
        <v>0</v>
      </c>
      <c r="G154" s="14">
        <f t="shared" si="5"/>
        <v>0</v>
      </c>
      <c r="H154" s="14">
        <f t="shared" si="6"/>
        <v>1</v>
      </c>
      <c r="I154" s="14">
        <f t="shared" si="7"/>
        <v>0</v>
      </c>
      <c r="J154" s="23" t="str">
        <f>'Eva. classe'!B143</f>
        <v>Réaliser une performance mesurée (natation, activités athlétiques: courir, lancer, sauter).</v>
      </c>
      <c r="K154" s="23"/>
      <c r="L154" s="23"/>
      <c r="M154" s="23"/>
      <c r="N154" s="23"/>
      <c r="O154" s="23"/>
      <c r="P154" s="23"/>
      <c r="Q154" s="23"/>
      <c r="R154" s="23"/>
      <c r="S154" s="23"/>
      <c r="T154" s="23"/>
      <c r="U154" s="23"/>
      <c r="V154" s="23"/>
      <c r="W154" s="369"/>
      <c r="X154" s="369"/>
      <c r="Y154" s="369"/>
      <c r="Z154" s="369"/>
    </row>
    <row r="155" spans="1:38" ht="15.75" hidden="1" customHeight="1" x14ac:dyDescent="0.2">
      <c r="A155" s="10">
        <f>'Eva. classe'!A144</f>
        <v>87</v>
      </c>
      <c r="B155" s="27">
        <f>INDEX('Eva. classe'!C144:AF144,R24)</f>
        <v>0</v>
      </c>
      <c r="C155" s="27">
        <f>INDEX('Eva. classe'!AG144:BJ144,R24)</f>
        <v>0</v>
      </c>
      <c r="D155" s="27">
        <f>INDEX('Eva. classe'!BK144:CN144,R24)</f>
        <v>0</v>
      </c>
      <c r="F155" s="14">
        <f t="shared" si="4"/>
        <v>0</v>
      </c>
      <c r="G155" s="14">
        <f t="shared" si="5"/>
        <v>0</v>
      </c>
      <c r="H155" s="14">
        <f t="shared" si="6"/>
        <v>1</v>
      </c>
      <c r="I155" s="14">
        <f t="shared" si="7"/>
        <v>0</v>
      </c>
      <c r="J155" s="23" t="str">
        <f>'Eva. classe'!B144</f>
        <v>Savoir s'orienter, savoir nager.</v>
      </c>
      <c r="K155" s="23"/>
      <c r="L155" s="23"/>
      <c r="M155" s="23"/>
      <c r="N155" s="23"/>
      <c r="O155" s="23"/>
      <c r="P155" s="23"/>
      <c r="Q155" s="23"/>
      <c r="R155" s="23"/>
      <c r="S155" s="23"/>
      <c r="T155" s="23"/>
      <c r="U155" s="23"/>
      <c r="V155" s="23"/>
      <c r="W155" s="369"/>
      <c r="X155" s="369"/>
      <c r="Y155" s="369" t="s">
        <v>0</v>
      </c>
      <c r="Z155" s="369"/>
    </row>
    <row r="156" spans="1:38" ht="15.75" hidden="1" customHeight="1" x14ac:dyDescent="0.2">
      <c r="A156" s="10">
        <f>'Eva. classe'!A145</f>
        <v>88</v>
      </c>
      <c r="B156" s="27">
        <f>INDEX('Eva. classe'!C145:AF145,R24)</f>
        <v>0</v>
      </c>
      <c r="C156" s="27">
        <f>INDEX('Eva. classe'!AG145:BJ145,R24)</f>
        <v>0</v>
      </c>
      <c r="D156" s="27">
        <f>INDEX('Eva. classe'!BK145:CN145,R24)</f>
        <v>0</v>
      </c>
      <c r="F156" s="14">
        <f t="shared" si="4"/>
        <v>0</v>
      </c>
      <c r="G156" s="14">
        <f t="shared" si="5"/>
        <v>0</v>
      </c>
      <c r="H156" s="14">
        <f t="shared" si="6"/>
        <v>1</v>
      </c>
      <c r="I156" s="14">
        <f t="shared" si="7"/>
        <v>0</v>
      </c>
      <c r="J156" s="23" t="str">
        <f>'Eva. classe'!B145</f>
        <v>Coopérer ou s'opposer individuellement ou collectivement (jeux de lutte, jeux de raquettes, jeux collectifs).</v>
      </c>
      <c r="K156" s="23"/>
      <c r="L156" s="23"/>
      <c r="M156" s="23"/>
      <c r="N156" s="23"/>
      <c r="O156" s="23"/>
      <c r="P156" s="23"/>
      <c r="Q156" s="23"/>
      <c r="R156" s="23"/>
      <c r="S156" s="23"/>
      <c r="T156" s="23"/>
      <c r="U156" s="23"/>
      <c r="V156" s="23"/>
      <c r="W156" s="369"/>
      <c r="X156" s="369"/>
      <c r="Y156" s="369"/>
      <c r="Z156" s="369"/>
    </row>
    <row r="157" spans="1:38" ht="15.75" hidden="1" customHeight="1" x14ac:dyDescent="0.2">
      <c r="A157" s="10">
        <f>'Eva. classe'!A146</f>
        <v>89</v>
      </c>
      <c r="B157" s="27">
        <f>INDEX('Eva. classe'!C146:AF146,R24)</f>
        <v>0</v>
      </c>
      <c r="C157" s="27">
        <f>INDEX('Eva. classe'!AG146:BJ146,R24)</f>
        <v>0</v>
      </c>
      <c r="D157" s="27">
        <f>INDEX('Eva. classe'!BK146:CN146,R24)</f>
        <v>0</v>
      </c>
      <c r="F157" s="14">
        <f t="shared" si="4"/>
        <v>0</v>
      </c>
      <c r="G157" s="14">
        <f t="shared" si="5"/>
        <v>0</v>
      </c>
      <c r="H157" s="14">
        <f t="shared" si="6"/>
        <v>1</v>
      </c>
      <c r="I157" s="14">
        <f t="shared" si="7"/>
        <v>0</v>
      </c>
      <c r="J157" s="23" t="str">
        <f>'Eva. classe'!B146</f>
        <v>Concevoir et réaliser des actions à visée expressive, artistique et esthétique (danse, activités gymniques).</v>
      </c>
      <c r="K157" s="23"/>
      <c r="L157" s="23"/>
      <c r="M157" s="23"/>
      <c r="N157" s="23"/>
      <c r="O157" s="23"/>
      <c r="P157" s="23"/>
      <c r="Q157" s="23"/>
      <c r="R157" s="23"/>
      <c r="S157" s="23"/>
      <c r="T157" s="23"/>
      <c r="U157" s="23"/>
      <c r="V157" s="23"/>
      <c r="W157" s="369"/>
      <c r="X157" s="369"/>
      <c r="Y157" s="369"/>
      <c r="Z157" s="369"/>
    </row>
    <row r="158" spans="1:38" ht="9.6" hidden="1" customHeight="1" x14ac:dyDescent="0.2">
      <c r="J158" s="23"/>
      <c r="K158" s="23"/>
      <c r="L158" s="23"/>
      <c r="M158" s="23"/>
      <c r="N158" s="23"/>
      <c r="O158" s="23"/>
      <c r="P158" s="23"/>
      <c r="Q158" s="23"/>
      <c r="R158" s="23"/>
      <c r="S158" s="23"/>
      <c r="T158" s="23"/>
      <c r="U158" s="23"/>
      <c r="V158" s="23"/>
      <c r="W158" s="369"/>
      <c r="X158" s="369"/>
      <c r="Y158" s="369"/>
      <c r="Z158" s="369" t="s">
        <v>0</v>
      </c>
    </row>
    <row r="159" spans="1:38" s="373" customFormat="1" ht="15.75" hidden="1" customHeight="1" x14ac:dyDescent="0.2">
      <c r="A159" s="57" t="str">
        <f>'Eva. classe'!B147</f>
        <v>TECHNIQUES USUELLES DE L'INFORMATION ET DE LA COMMUNICATION</v>
      </c>
      <c r="B159" s="58"/>
      <c r="C159" s="58"/>
      <c r="D159" s="58"/>
      <c r="E159" s="58"/>
      <c r="F159" s="58"/>
      <c r="G159" s="58"/>
      <c r="H159" s="58"/>
      <c r="I159" s="58"/>
      <c r="J159" s="58"/>
      <c r="K159" s="58"/>
      <c r="L159" s="58"/>
      <c r="M159" s="58"/>
      <c r="N159" s="58"/>
      <c r="O159" s="58"/>
      <c r="P159" s="58"/>
      <c r="Q159" s="58"/>
      <c r="R159" s="58"/>
      <c r="S159" s="58"/>
      <c r="T159" s="58"/>
      <c r="U159" s="58"/>
      <c r="V159" s="59"/>
      <c r="AL159" s="14"/>
    </row>
    <row r="160" spans="1:38" ht="15.75" hidden="1" customHeight="1" x14ac:dyDescent="0.2">
      <c r="A160" s="10">
        <f>'Eva. classe'!A148</f>
        <v>89</v>
      </c>
      <c r="B160" s="27">
        <f>INDEX('Eva. classe'!C148:AF148,R24)</f>
        <v>0</v>
      </c>
      <c r="C160" s="27">
        <f>INDEX('Eva. classe'!AG148:BJ148,R24)</f>
        <v>0</v>
      </c>
      <c r="D160" s="27">
        <f>INDEX('Eva. classe'!BK148:CN148,R24)</f>
        <v>0</v>
      </c>
      <c r="F160" s="14">
        <f t="shared" si="4"/>
        <v>0</v>
      </c>
      <c r="G160" s="14">
        <f t="shared" si="5"/>
        <v>0</v>
      </c>
      <c r="H160" s="14">
        <f t="shared" si="6"/>
        <v>1</v>
      </c>
      <c r="I160" s="14">
        <f t="shared" si="7"/>
        <v>0</v>
      </c>
      <c r="J160" s="23" t="str">
        <f>'Eva. classe'!B148</f>
        <v>Utiliser son espace de travail dans un environnement en réseau.</v>
      </c>
      <c r="K160" s="23"/>
      <c r="L160" s="23"/>
      <c r="M160" s="23"/>
      <c r="N160" s="23"/>
      <c r="O160" s="23"/>
      <c r="P160" s="23"/>
      <c r="Q160" s="23"/>
      <c r="R160" s="23"/>
      <c r="S160" s="23"/>
      <c r="T160" s="23"/>
      <c r="U160" s="23"/>
      <c r="V160" s="23"/>
      <c r="AL160" s="373"/>
    </row>
    <row r="161" spans="1:26" ht="15.75" hidden="1" customHeight="1" x14ac:dyDescent="0.2">
      <c r="A161" s="10">
        <f>'Eva. classe'!A149</f>
        <v>90</v>
      </c>
      <c r="B161" s="27">
        <f>INDEX('Eva. classe'!C149:AF149,R24)</f>
        <v>0</v>
      </c>
      <c r="C161" s="27">
        <f>INDEX('Eva. classe'!AG149:BJ149,R24)</f>
        <v>0</v>
      </c>
      <c r="D161" s="27">
        <f>INDEX('Eva. classe'!BK149:CN149,R24)</f>
        <v>0</v>
      </c>
      <c r="F161" s="14">
        <f t="shared" si="4"/>
        <v>0</v>
      </c>
      <c r="G161" s="14">
        <f t="shared" si="5"/>
        <v>0</v>
      </c>
      <c r="H161" s="14">
        <f t="shared" si="6"/>
        <v>1</v>
      </c>
      <c r="I161" s="14">
        <f t="shared" si="7"/>
        <v>0</v>
      </c>
      <c r="J161" s="23" t="str">
        <f>'Eva. classe'!B149</f>
        <v>Adopter une attitude responsable face à l'usage de l'informatique et d'internet.</v>
      </c>
      <c r="K161" s="23"/>
      <c r="L161" s="23"/>
      <c r="M161" s="23"/>
      <c r="N161" s="23"/>
      <c r="O161" s="23"/>
      <c r="P161" s="23"/>
      <c r="Q161" s="23"/>
      <c r="R161" s="23"/>
      <c r="S161" s="23"/>
      <c r="T161" s="23"/>
      <c r="U161" s="23"/>
      <c r="V161" s="23"/>
      <c r="W161" s="369"/>
      <c r="X161" s="369"/>
      <c r="Y161" s="369"/>
      <c r="Z161" s="369"/>
    </row>
    <row r="162" spans="1:26" ht="15.75" hidden="1" customHeight="1" x14ac:dyDescent="0.2">
      <c r="A162" s="10">
        <f>'Eva. classe'!A150</f>
        <v>91</v>
      </c>
      <c r="B162" s="27">
        <f>INDEX('Eva. classe'!C150:AF150,R24)</f>
        <v>0</v>
      </c>
      <c r="C162" s="27">
        <f>INDEX('Eva. classe'!AG150:BJ150,R24)</f>
        <v>0</v>
      </c>
      <c r="D162" s="27">
        <f>INDEX('Eva. classe'!BK150:CN150,R24)</f>
        <v>0</v>
      </c>
      <c r="F162" s="14">
        <f>MIN(COUNTIF(D162,2)+COUNTIF(D162,1)+COUNTIF(C162,2)+COUNTIF(C162,1)+COUNTIF(B162,2)+COUNTIF(B162,1),1)</f>
        <v>0</v>
      </c>
      <c r="G162" s="14">
        <f>IF(OR(D162=3,D162=4),0,F162)</f>
        <v>0</v>
      </c>
      <c r="H162" s="14">
        <f>IF(OR(C162=3,C162=4),0,1)</f>
        <v>1</v>
      </c>
      <c r="I162" s="14">
        <f>IF(OR(D162=2,D162=1),1,G162*H162)</f>
        <v>0</v>
      </c>
      <c r="J162" s="23" t="str">
        <f>'Eva. classe'!B150</f>
        <v>Créer et modifier un document numérique.</v>
      </c>
      <c r="K162" s="61"/>
      <c r="L162" s="61"/>
      <c r="M162" s="61"/>
      <c r="N162" s="61"/>
      <c r="O162" s="61"/>
      <c r="P162" s="61"/>
      <c r="Q162" s="61"/>
      <c r="R162" s="61"/>
      <c r="S162" s="61"/>
      <c r="T162" s="61"/>
      <c r="U162" s="61"/>
      <c r="V162" s="29"/>
      <c r="W162" s="369"/>
      <c r="X162" s="369"/>
      <c r="Y162" s="369"/>
      <c r="Z162" s="369"/>
    </row>
    <row r="163" spans="1:26" ht="15.75" hidden="1" customHeight="1" x14ac:dyDescent="0.2">
      <c r="A163" s="10">
        <f>'Eva. classe'!A151</f>
        <v>92</v>
      </c>
      <c r="B163" s="27">
        <f>INDEX('Eva. classe'!C151:AF151,R24)</f>
        <v>0</v>
      </c>
      <c r="C163" s="27">
        <f>INDEX('Eva. classe'!AG151:BJ151,R24)</f>
        <v>0</v>
      </c>
      <c r="D163" s="27">
        <f>INDEX('Eva. classe'!BK151:CN151,R24)</f>
        <v>0</v>
      </c>
      <c r="F163" s="14">
        <f>MIN(COUNTIF(D163,2)+COUNTIF(D163,1)+COUNTIF(C163,2)+COUNTIF(C163,1)+COUNTIF(B163,2)+COUNTIF(B163,1),1)</f>
        <v>0</v>
      </c>
      <c r="G163" s="14">
        <f>IF(OR(D163=3,D163=4),0,F163)</f>
        <v>0</v>
      </c>
      <c r="H163" s="14">
        <f>IF(OR(C163=3,C163=4),0,1)</f>
        <v>1</v>
      </c>
      <c r="I163" s="14">
        <f>IF(OR(D163=2,D163=1),1,G163*H163)</f>
        <v>0</v>
      </c>
      <c r="J163" s="23" t="str">
        <f>'Eva. classe'!B151</f>
        <v>S'informer et se documenter.</v>
      </c>
    </row>
    <row r="164" spans="1:26" ht="15.75" hidden="1" customHeight="1" x14ac:dyDescent="0.2">
      <c r="A164" s="10">
        <f>'Eva. classe'!A152</f>
        <v>93</v>
      </c>
      <c r="B164" s="27">
        <f>INDEX('Eva. classe'!C152:AF152,R24)</f>
        <v>0</v>
      </c>
      <c r="C164" s="27">
        <f>INDEX('Eva. classe'!AG152:BJ152,R24)</f>
        <v>0</v>
      </c>
      <c r="D164" s="27">
        <f>INDEX('Eva. classe'!BK152:CN152,R24)</f>
        <v>0</v>
      </c>
      <c r="F164" s="14">
        <f>MIN(COUNTIF(D164,2)+COUNTIF(D164,1)+COUNTIF(C164,2)+COUNTIF(C164,1)+COUNTIF(B164,2)+COUNTIF(B164,1),1)</f>
        <v>0</v>
      </c>
      <c r="G164" s="14">
        <f>IF(OR(D164=3,D164=4),0,F164)</f>
        <v>0</v>
      </c>
      <c r="H164" s="14">
        <f>IF(OR(C164=3,C164=4),0,1)</f>
        <v>1</v>
      </c>
      <c r="I164" s="14">
        <f>IF(OR(D164=2,D164=1),1,G164*H164)</f>
        <v>0</v>
      </c>
      <c r="J164" s="23" t="str">
        <f>'Eva. classe'!B152</f>
        <v>Communiquer et échanger au moyen des technologies de l'information et de la communication.</v>
      </c>
    </row>
    <row r="165" spans="1:26" ht="11.25" hidden="1" customHeight="1" x14ac:dyDescent="0.2">
      <c r="A165" s="10" t="s">
        <v>0</v>
      </c>
      <c r="B165" s="62" t="s">
        <v>136</v>
      </c>
      <c r="C165" s="63"/>
      <c r="D165" s="63"/>
      <c r="J165" s="64"/>
    </row>
    <row r="166" spans="1:26" ht="11.25" hidden="1" customHeight="1" x14ac:dyDescent="0.2">
      <c r="A166" s="10" t="s">
        <v>0</v>
      </c>
      <c r="B166" s="65">
        <v>1</v>
      </c>
      <c r="C166" s="62" t="s">
        <v>132</v>
      </c>
      <c r="D166" s="66"/>
      <c r="E166" s="67"/>
      <c r="J166" s="68"/>
    </row>
    <row r="167" spans="1:26" ht="11.25" hidden="1" customHeight="1" x14ac:dyDescent="0.2">
      <c r="B167" s="65">
        <v>2</v>
      </c>
      <c r="C167" s="62" t="s">
        <v>133</v>
      </c>
      <c r="D167" s="66"/>
      <c r="E167" s="67"/>
      <c r="J167" s="69"/>
      <c r="K167" s="10"/>
      <c r="L167" s="10"/>
      <c r="M167" s="10"/>
      <c r="N167" s="10"/>
      <c r="O167" s="10"/>
      <c r="P167" s="10"/>
      <c r="Q167" s="10"/>
      <c r="R167" s="10"/>
      <c r="S167" s="10"/>
      <c r="T167" s="10"/>
      <c r="U167" s="10"/>
      <c r="V167" s="10"/>
    </row>
    <row r="168" spans="1:26" ht="11.25" hidden="1" customHeight="1" x14ac:dyDescent="0.2">
      <c r="A168" s="10" t="s">
        <v>0</v>
      </c>
      <c r="B168" s="65">
        <v>3</v>
      </c>
      <c r="C168" s="62" t="s">
        <v>134</v>
      </c>
      <c r="D168" s="66"/>
      <c r="E168" s="67"/>
      <c r="F168" s="14" t="e">
        <f>MIN(COUNTIF(#REF!,2)+COUNTIF(#REF!,1)+COUNTIF(#REF!,2)+COUNTIF(#REF!,1)+COUNTIF(#REF!,2)+COUNTIF(#REF!,1),1)</f>
        <v>#REF!</v>
      </c>
      <c r="G168" s="14" t="e">
        <f>IF(OR(#REF!=3,#REF!=4),0,F168)</f>
        <v>#REF!</v>
      </c>
      <c r="H168" s="14" t="e">
        <f>IF(OR(#REF!=3,#REF!=4),0,1)</f>
        <v>#REF!</v>
      </c>
      <c r="I168" s="14" t="e">
        <f>IF(OR(#REF!=2,#REF!=1),1,G168*H168)</f>
        <v>#REF!</v>
      </c>
      <c r="J168" s="70"/>
      <c r="K168" s="70"/>
      <c r="L168" s="70"/>
      <c r="M168" s="70"/>
      <c r="N168" s="70"/>
      <c r="O168" s="70"/>
      <c r="P168" s="70"/>
      <c r="Q168" s="70"/>
      <c r="R168" s="70"/>
      <c r="S168" s="70"/>
      <c r="T168" s="70"/>
      <c r="U168" s="70"/>
      <c r="V168" s="70"/>
    </row>
    <row r="169" spans="1:26" ht="11.25" hidden="1" customHeight="1" x14ac:dyDescent="0.2">
      <c r="A169" s="10" t="s">
        <v>0</v>
      </c>
      <c r="B169" s="65">
        <v>4</v>
      </c>
      <c r="C169" s="62" t="s">
        <v>135</v>
      </c>
      <c r="D169" s="66"/>
      <c r="E169" s="67"/>
      <c r="F169" s="14" t="e">
        <f>MIN(COUNTIF(#REF!,2)+COUNTIF(#REF!,1)+COUNTIF(#REF!,2)+COUNTIF(#REF!,1)+COUNTIF(#REF!,2)+COUNTIF(#REF!,1),1)</f>
        <v>#REF!</v>
      </c>
      <c r="G169" s="14" t="e">
        <f>IF(OR(#REF!=3,#REF!=4),0,F169)</f>
        <v>#REF!</v>
      </c>
      <c r="H169" s="14" t="e">
        <f>IF(OR(#REF!=3,#REF!=4),0,1)</f>
        <v>#REF!</v>
      </c>
      <c r="I169" s="14" t="e">
        <f>IF(OR(#REF!=2,#REF!=1),1,G169*H169)</f>
        <v>#REF!</v>
      </c>
      <c r="J169" s="70"/>
      <c r="K169" s="70"/>
      <c r="L169" s="70"/>
      <c r="M169" s="70"/>
      <c r="N169" s="70"/>
      <c r="O169" s="70"/>
      <c r="P169" s="70"/>
      <c r="Q169" s="70"/>
      <c r="R169" s="70"/>
      <c r="S169" s="70"/>
      <c r="T169" s="70"/>
      <c r="U169" s="70"/>
      <c r="V169" s="70"/>
      <c r="W169" s="14" t="s">
        <v>0</v>
      </c>
    </row>
    <row r="170" spans="1:26" ht="11.25" hidden="1" customHeight="1" x14ac:dyDescent="0.2">
      <c r="B170" s="63"/>
      <c r="C170" s="62"/>
      <c r="D170" s="66"/>
      <c r="E170" s="67"/>
      <c r="J170" s="70"/>
      <c r="K170" s="70"/>
      <c r="L170" s="70"/>
      <c r="M170" s="70"/>
      <c r="N170" s="70"/>
      <c r="O170" s="70"/>
      <c r="P170" s="70"/>
      <c r="Q170" s="70"/>
      <c r="R170" s="70"/>
      <c r="S170" s="70"/>
      <c r="T170" s="70"/>
      <c r="U170" s="70"/>
      <c r="V170" s="70"/>
    </row>
    <row r="171" spans="1:26" ht="11.25" hidden="1" customHeight="1" x14ac:dyDescent="0.2">
      <c r="B171" s="63"/>
      <c r="C171" s="62"/>
      <c r="D171" s="66"/>
      <c r="E171" s="67"/>
      <c r="J171" s="70"/>
      <c r="K171" s="70"/>
      <c r="L171" s="70"/>
      <c r="M171" s="70"/>
      <c r="N171" s="70"/>
      <c r="O171" s="70"/>
      <c r="P171" s="70"/>
      <c r="Q171" s="70"/>
      <c r="R171" s="70"/>
      <c r="S171" s="70"/>
      <c r="T171" s="70"/>
      <c r="U171" s="70"/>
      <c r="V171" s="70"/>
    </row>
    <row r="172" spans="1:26" ht="15.75" hidden="1" customHeight="1" x14ac:dyDescent="0.2">
      <c r="I172" s="30" t="e">
        <f>#REF!</f>
        <v>#REF!</v>
      </c>
      <c r="J172" s="10" t="s">
        <v>116</v>
      </c>
      <c r="K172" s="11">
        <f>K72</f>
        <v>0</v>
      </c>
      <c r="L172" s="90"/>
      <c r="M172" s="90"/>
      <c r="N172" s="23"/>
      <c r="O172" s="23"/>
      <c r="P172" s="23"/>
      <c r="Q172" s="23"/>
      <c r="R172" s="23"/>
      <c r="S172" s="646">
        <f>S72</f>
        <v>0</v>
      </c>
      <c r="T172" s="647"/>
      <c r="U172" s="648"/>
    </row>
    <row r="173" spans="1:26" ht="15.75" hidden="1" customHeight="1" x14ac:dyDescent="0.2"/>
    <row r="174" spans="1:26" ht="15.75" hidden="1" customHeight="1" thickBot="1" x14ac:dyDescent="0.25">
      <c r="B174" s="134"/>
      <c r="C174" s="134"/>
      <c r="D174" s="134"/>
      <c r="E174" s="134"/>
      <c r="F174" s="134"/>
      <c r="G174" s="134"/>
      <c r="H174" s="134"/>
      <c r="I174" s="134"/>
      <c r="J174" s="134"/>
      <c r="K174" s="134"/>
      <c r="L174" s="134"/>
      <c r="M174" s="134"/>
    </row>
    <row r="175" spans="1:26" ht="213" hidden="1" customHeight="1" thickBot="1" x14ac:dyDescent="0.25">
      <c r="B175" s="138" t="s">
        <v>9</v>
      </c>
      <c r="C175" s="649">
        <f>INDEX(Commentaires!C2:O31,'Profil classe'!Q2,1)</f>
        <v>0</v>
      </c>
      <c r="D175" s="650"/>
      <c r="E175" s="650"/>
      <c r="F175" s="650"/>
      <c r="G175" s="650"/>
      <c r="H175" s="650"/>
      <c r="I175" s="650"/>
      <c r="J175" s="650"/>
      <c r="K175" s="650"/>
      <c r="L175" s="650"/>
      <c r="M175" s="650"/>
      <c r="N175" s="650"/>
      <c r="O175" s="650"/>
      <c r="P175" s="650"/>
      <c r="Q175" s="650"/>
      <c r="R175" s="650"/>
      <c r="S175" s="650"/>
      <c r="T175" s="651"/>
      <c r="V175" s="71"/>
    </row>
    <row r="176" spans="1:26" ht="15.75" hidden="1" customHeight="1" x14ac:dyDescent="0.2">
      <c r="C176" s="139"/>
      <c r="D176" s="139"/>
      <c r="E176" s="139"/>
      <c r="F176" s="139"/>
      <c r="G176" s="139"/>
      <c r="H176" s="139"/>
      <c r="I176" s="139"/>
      <c r="J176" s="139"/>
      <c r="K176" s="139"/>
      <c r="L176" s="139"/>
      <c r="M176" s="139"/>
      <c r="N176" s="139"/>
      <c r="O176" s="139"/>
      <c r="P176" s="139"/>
      <c r="Q176" s="139"/>
      <c r="R176" s="139"/>
      <c r="S176" s="139"/>
      <c r="T176" s="139"/>
    </row>
    <row r="177" spans="2:21" ht="213" hidden="1" customHeight="1" x14ac:dyDescent="0.2">
      <c r="B177" s="140" t="s">
        <v>10</v>
      </c>
      <c r="C177" s="649">
        <f>INDEX(Commentaires!Q2:Q31,'Profil classe'!Q2,1)</f>
        <v>0</v>
      </c>
      <c r="D177" s="650"/>
      <c r="E177" s="650"/>
      <c r="F177" s="650"/>
      <c r="G177" s="650"/>
      <c r="H177" s="650"/>
      <c r="I177" s="650"/>
      <c r="J177" s="650"/>
      <c r="K177" s="650"/>
      <c r="L177" s="650"/>
      <c r="M177" s="650"/>
      <c r="N177" s="650"/>
      <c r="O177" s="650"/>
      <c r="P177" s="650"/>
      <c r="Q177" s="650"/>
      <c r="R177" s="650"/>
      <c r="S177" s="650"/>
      <c r="T177" s="651"/>
      <c r="U177" s="141"/>
    </row>
    <row r="178" spans="2:21" ht="15.75" hidden="1" customHeight="1" x14ac:dyDescent="0.2">
      <c r="C178" s="139"/>
      <c r="D178" s="139"/>
      <c r="E178" s="139"/>
      <c r="F178" s="139"/>
      <c r="G178" s="139"/>
      <c r="H178" s="139"/>
      <c r="I178" s="139"/>
      <c r="J178" s="139"/>
      <c r="K178" s="139"/>
      <c r="L178" s="139"/>
      <c r="M178" s="139"/>
      <c r="N178" s="139"/>
      <c r="O178" s="139"/>
      <c r="P178" s="139"/>
      <c r="Q178" s="139"/>
      <c r="R178" s="139"/>
      <c r="S178" s="139"/>
      <c r="T178" s="139"/>
    </row>
    <row r="179" spans="2:21" ht="213" hidden="1" customHeight="1" x14ac:dyDescent="0.2">
      <c r="B179" s="138" t="s">
        <v>11</v>
      </c>
      <c r="C179" s="649">
        <f>INDEX(Commentaires!AE2:AQ31,'Profil classe'!Q2,1)</f>
        <v>0</v>
      </c>
      <c r="D179" s="650"/>
      <c r="E179" s="650"/>
      <c r="F179" s="650"/>
      <c r="G179" s="650"/>
      <c r="H179" s="650"/>
      <c r="I179" s="650"/>
      <c r="J179" s="650"/>
      <c r="K179" s="650"/>
      <c r="L179" s="650"/>
      <c r="M179" s="650"/>
      <c r="N179" s="650"/>
      <c r="O179" s="650"/>
      <c r="P179" s="650"/>
      <c r="Q179" s="650"/>
      <c r="R179" s="650"/>
      <c r="S179" s="650"/>
      <c r="T179" s="651"/>
    </row>
    <row r="180" spans="2:21" ht="15.75" hidden="1" customHeight="1" x14ac:dyDescent="0.2">
      <c r="C180" s="14"/>
      <c r="D180" s="14"/>
      <c r="E180" s="14"/>
    </row>
    <row r="181" spans="2:21" ht="15.75" hidden="1" customHeight="1" x14ac:dyDescent="0.2">
      <c r="B181" s="142" t="s">
        <v>121</v>
      </c>
      <c r="C181" s="14"/>
      <c r="D181" s="14"/>
      <c r="E181" s="14"/>
      <c r="K181" s="14" t="s">
        <v>0</v>
      </c>
      <c r="S181" s="143" t="s">
        <v>122</v>
      </c>
    </row>
    <row r="182" spans="2:21" ht="15.75" hidden="1" customHeight="1" x14ac:dyDescent="0.2">
      <c r="B182" s="14"/>
      <c r="C182" s="14"/>
      <c r="D182" s="14"/>
      <c r="E182" s="14"/>
    </row>
    <row r="183" spans="2:21" ht="15.75" hidden="1" customHeight="1" x14ac:dyDescent="0.2">
      <c r="B183" s="134"/>
      <c r="C183" s="134"/>
      <c r="D183" s="134"/>
      <c r="E183" s="134"/>
      <c r="F183" s="134"/>
      <c r="G183" s="134"/>
      <c r="H183" s="134"/>
      <c r="I183" s="134"/>
      <c r="J183" s="134"/>
      <c r="K183" s="134"/>
      <c r="L183" s="134"/>
      <c r="M183" s="134"/>
    </row>
    <row r="184" spans="2:21" ht="15.75" hidden="1" customHeight="1" x14ac:dyDescent="0.2">
      <c r="B184" s="89"/>
      <c r="C184" s="63"/>
      <c r="D184" s="63"/>
      <c r="E184" s="63"/>
      <c r="F184" s="63"/>
      <c r="G184" s="63"/>
      <c r="H184" s="63"/>
      <c r="I184" s="63"/>
      <c r="J184" s="63"/>
      <c r="K184" s="134"/>
      <c r="L184" s="134"/>
      <c r="M184" s="134"/>
      <c r="S184" s="89"/>
      <c r="T184" s="89"/>
      <c r="U184" s="89"/>
    </row>
    <row r="185" spans="2:21" ht="15.75" hidden="1" customHeight="1" x14ac:dyDescent="0.2">
      <c r="B185" s="89"/>
      <c r="C185" s="63"/>
      <c r="D185" s="63"/>
      <c r="E185" s="63"/>
      <c r="F185" s="63"/>
      <c r="G185" s="63"/>
      <c r="H185" s="63"/>
      <c r="I185" s="63"/>
      <c r="J185" s="63"/>
      <c r="K185" s="134"/>
      <c r="L185" s="134"/>
      <c r="M185" s="134"/>
      <c r="S185" s="89"/>
      <c r="T185" s="89"/>
      <c r="U185" s="89"/>
    </row>
    <row r="186" spans="2:21" ht="15.75" hidden="1" customHeight="1" x14ac:dyDescent="0.2">
      <c r="B186" s="89"/>
      <c r="C186" s="63"/>
      <c r="D186" s="63"/>
      <c r="E186" s="63"/>
      <c r="F186" s="63"/>
      <c r="G186" s="63"/>
      <c r="H186" s="63"/>
      <c r="I186" s="63"/>
      <c r="J186" s="63"/>
      <c r="K186" s="134"/>
      <c r="L186" s="134"/>
      <c r="M186" s="134"/>
      <c r="S186" s="89"/>
      <c r="T186" s="89"/>
      <c r="U186" s="89"/>
    </row>
    <row r="187" spans="2:21" ht="15.75" hidden="1" customHeight="1" x14ac:dyDescent="0.2">
      <c r="B187" s="89"/>
      <c r="C187" s="63"/>
      <c r="D187" s="63"/>
      <c r="E187" s="63"/>
      <c r="F187" s="63"/>
      <c r="G187" s="63"/>
      <c r="H187" s="63"/>
      <c r="I187" s="63"/>
      <c r="J187" s="63"/>
      <c r="K187" s="134"/>
      <c r="L187" s="134"/>
      <c r="M187" s="134"/>
      <c r="S187" s="89"/>
      <c r="T187" s="89"/>
      <c r="U187" s="89"/>
    </row>
    <row r="188" spans="2:21" ht="15.75" hidden="1" customHeight="1" x14ac:dyDescent="0.2">
      <c r="B188" s="89"/>
      <c r="C188" s="63"/>
      <c r="D188" s="63"/>
      <c r="E188" s="63"/>
      <c r="F188" s="63"/>
      <c r="G188" s="63"/>
      <c r="H188" s="63"/>
      <c r="I188" s="63"/>
      <c r="J188" s="63"/>
      <c r="K188" s="134"/>
      <c r="L188" s="134"/>
      <c r="M188" s="134"/>
      <c r="S188" s="89"/>
      <c r="T188" s="89"/>
      <c r="U188" s="89"/>
    </row>
    <row r="189" spans="2:21" ht="15.75" hidden="1" customHeight="1" x14ac:dyDescent="0.2">
      <c r="B189" s="89"/>
      <c r="C189" s="63"/>
      <c r="D189" s="63"/>
      <c r="E189" s="63"/>
      <c r="F189" s="63"/>
      <c r="G189" s="63"/>
      <c r="H189" s="63"/>
      <c r="I189" s="63"/>
      <c r="J189" s="63"/>
      <c r="K189" s="134"/>
      <c r="L189" s="134"/>
      <c r="M189" s="134"/>
      <c r="S189" s="89"/>
      <c r="T189" s="89"/>
      <c r="U189" s="89"/>
    </row>
    <row r="190" spans="2:21" ht="15.75" hidden="1" customHeight="1" x14ac:dyDescent="0.2">
      <c r="B190" s="89"/>
      <c r="C190" s="63"/>
      <c r="D190" s="63"/>
      <c r="E190" s="63"/>
      <c r="F190" s="63"/>
      <c r="G190" s="63"/>
      <c r="H190" s="63"/>
      <c r="I190" s="63"/>
      <c r="J190" s="63"/>
      <c r="K190" s="134"/>
      <c r="L190" s="134"/>
      <c r="M190" s="134"/>
      <c r="S190" s="89"/>
      <c r="T190" s="89"/>
      <c r="U190" s="89"/>
    </row>
    <row r="191" spans="2:21" ht="15.75" hidden="1" customHeight="1" x14ac:dyDescent="0.2">
      <c r="B191" s="89"/>
      <c r="C191" s="63"/>
      <c r="D191" s="63"/>
      <c r="E191" s="63"/>
      <c r="F191" s="63"/>
      <c r="G191" s="63"/>
      <c r="H191" s="63"/>
      <c r="I191" s="63"/>
      <c r="J191" s="63"/>
      <c r="K191" s="134"/>
      <c r="L191" s="134"/>
      <c r="M191" s="134"/>
      <c r="S191" s="89"/>
      <c r="T191" s="89"/>
      <c r="U191" s="89"/>
    </row>
    <row r="192" spans="2:21" ht="15.75" hidden="1" customHeight="1" x14ac:dyDescent="0.2">
      <c r="B192" s="89"/>
      <c r="C192" s="63"/>
      <c r="D192" s="63"/>
      <c r="E192" s="63"/>
      <c r="F192" s="63"/>
      <c r="G192" s="63"/>
      <c r="H192" s="63"/>
      <c r="I192" s="63"/>
      <c r="J192" s="63"/>
      <c r="K192" s="134"/>
      <c r="L192" s="134"/>
      <c r="M192" s="134"/>
      <c r="S192" s="89"/>
      <c r="T192" s="89"/>
      <c r="U192" s="89"/>
    </row>
    <row r="193" spans="2:38" ht="15.75" hidden="1" customHeight="1" x14ac:dyDescent="0.2">
      <c r="B193" s="89"/>
      <c r="C193" s="63"/>
      <c r="D193" s="63"/>
      <c r="E193" s="63"/>
      <c r="F193" s="63"/>
      <c r="G193" s="63"/>
      <c r="H193" s="63"/>
      <c r="I193" s="63"/>
      <c r="J193" s="63"/>
      <c r="K193" s="134"/>
      <c r="L193" s="134"/>
      <c r="M193" s="134"/>
      <c r="S193" s="89"/>
      <c r="T193" s="89"/>
      <c r="U193" s="89"/>
    </row>
    <row r="194" spans="2:38" ht="13.5" hidden="1" customHeight="1" x14ac:dyDescent="0.2"/>
    <row r="195" spans="2:38" ht="7.5" customHeight="1" x14ac:dyDescent="0.2">
      <c r="B195" s="652" t="str">
        <f>CONCATENATE("Suivi des acquis scolaires de: ",K17," ",K16)</f>
        <v>Suivi des acquis scolaires de: 0 0</v>
      </c>
      <c r="C195" s="652"/>
      <c r="D195" s="652"/>
      <c r="E195" s="652"/>
      <c r="F195" s="652"/>
      <c r="G195" s="652"/>
      <c r="H195" s="652"/>
      <c r="I195" s="652"/>
      <c r="J195" s="652"/>
      <c r="K195" s="652"/>
      <c r="L195" s="652"/>
      <c r="M195" s="652"/>
      <c r="N195" s="652"/>
      <c r="O195" s="652"/>
      <c r="P195" s="652"/>
      <c r="Q195" s="652"/>
      <c r="R195" s="652"/>
      <c r="S195" s="652"/>
      <c r="T195" s="652"/>
      <c r="U195" s="652"/>
    </row>
    <row r="196" spans="2:38" ht="9.75" customHeight="1" x14ac:dyDescent="0.2">
      <c r="B196" s="652"/>
      <c r="C196" s="652"/>
      <c r="D196" s="652"/>
      <c r="E196" s="652"/>
      <c r="F196" s="652"/>
      <c r="G196" s="652"/>
      <c r="H196" s="652"/>
      <c r="I196" s="652"/>
      <c r="J196" s="652"/>
      <c r="K196" s="652"/>
      <c r="L196" s="652"/>
      <c r="M196" s="652"/>
      <c r="N196" s="652"/>
      <c r="O196" s="652"/>
      <c r="P196" s="652"/>
      <c r="Q196" s="652"/>
      <c r="R196" s="652"/>
      <c r="S196" s="652"/>
      <c r="T196" s="652"/>
      <c r="U196" s="652"/>
    </row>
    <row r="197" spans="2:38" ht="15" hidden="1" customHeight="1" x14ac:dyDescent="0.2">
      <c r="B197" s="91"/>
      <c r="C197" s="91"/>
      <c r="D197" s="91"/>
      <c r="E197" s="91"/>
      <c r="F197" s="91"/>
      <c r="G197" s="91"/>
      <c r="H197" s="91"/>
      <c r="I197" s="91"/>
      <c r="J197" s="91"/>
      <c r="K197" s="91"/>
      <c r="L197" s="91"/>
      <c r="M197" s="91"/>
      <c r="N197" s="91"/>
      <c r="O197" s="91"/>
      <c r="P197" s="91"/>
      <c r="Q197" s="91"/>
      <c r="R197" s="91"/>
      <c r="S197" s="91"/>
      <c r="T197" s="91"/>
      <c r="U197" s="91"/>
    </row>
    <row r="198" spans="2:38" ht="27.75" customHeight="1" thickBot="1" x14ac:dyDescent="0.25">
      <c r="B198" s="745" t="str">
        <f>'Eva. classe'!BK10</f>
        <v>TRIMESTRE 3</v>
      </c>
      <c r="C198" s="745"/>
      <c r="D198" s="745"/>
      <c r="E198" s="745"/>
      <c r="F198" s="745"/>
      <c r="G198" s="745"/>
      <c r="H198" s="745"/>
      <c r="I198" s="745"/>
      <c r="J198" s="745"/>
      <c r="K198" s="745"/>
      <c r="L198" s="745"/>
      <c r="M198" s="745"/>
      <c r="N198" s="745"/>
      <c r="O198" s="745"/>
      <c r="P198" s="745"/>
      <c r="Q198" s="745"/>
      <c r="R198" s="672" t="s">
        <v>201</v>
      </c>
      <c r="S198" s="673"/>
      <c r="T198" s="673"/>
      <c r="U198" s="673"/>
    </row>
    <row r="199" spans="2:38" ht="63.75" customHeight="1" x14ac:dyDescent="0.2">
      <c r="B199" s="677" t="s">
        <v>215</v>
      </c>
      <c r="C199" s="677"/>
      <c r="D199" s="677"/>
      <c r="E199" s="677"/>
      <c r="F199" s="677"/>
      <c r="G199" s="677"/>
      <c r="H199" s="677"/>
      <c r="I199" s="677"/>
      <c r="J199" s="677"/>
      <c r="K199" s="678"/>
      <c r="L199" s="746" t="s">
        <v>207</v>
      </c>
      <c r="M199" s="746"/>
      <c r="N199" s="746"/>
      <c r="O199" s="746"/>
      <c r="P199" s="746"/>
      <c r="Q199" s="219" t="str">
        <f>'Trimestre 2'!Q199</f>
        <v>Progression</v>
      </c>
      <c r="R199" s="230" t="s">
        <v>135</v>
      </c>
      <c r="S199" s="181" t="s">
        <v>134</v>
      </c>
      <c r="T199" s="182" t="s">
        <v>133</v>
      </c>
      <c r="U199" s="183" t="s">
        <v>132</v>
      </c>
      <c r="AF199" s="377" t="s">
        <v>219</v>
      </c>
      <c r="AG199" s="377" t="s">
        <v>219</v>
      </c>
      <c r="AH199" s="377" t="s">
        <v>219</v>
      </c>
      <c r="AI199" s="377" t="s">
        <v>217</v>
      </c>
      <c r="AJ199" s="377" t="s">
        <v>218</v>
      </c>
      <c r="AK199" s="377" t="s">
        <v>218</v>
      </c>
      <c r="AL199" s="377" t="s">
        <v>218</v>
      </c>
    </row>
    <row r="200" spans="2:38" ht="25.15" customHeight="1" x14ac:dyDescent="0.2">
      <c r="B200" s="674" t="s">
        <v>156</v>
      </c>
      <c r="C200" s="184" t="s">
        <v>128</v>
      </c>
      <c r="D200" s="185"/>
      <c r="E200" s="185"/>
      <c r="F200" s="185"/>
      <c r="G200" s="185"/>
      <c r="H200" s="185"/>
      <c r="I200" s="185"/>
      <c r="J200" s="185"/>
      <c r="K200" s="185"/>
      <c r="L200" s="735">
        <f>'Eléments travaillés'!Z3</f>
        <v>0</v>
      </c>
      <c r="M200" s="685"/>
      <c r="N200" s="685"/>
      <c r="O200" s="685"/>
      <c r="P200" s="736"/>
      <c r="Q200" s="224" t="str">
        <f>AH200</f>
        <v/>
      </c>
      <c r="R200" s="231" t="str">
        <f>IF(Z200=4,"l","")</f>
        <v/>
      </c>
      <c r="S200" s="186" t="str">
        <f>IF(Z200=3,"l","")</f>
        <v/>
      </c>
      <c r="T200" s="187" t="str">
        <f>IF( Z200=2,"l","")</f>
        <v/>
      </c>
      <c r="U200" s="188" t="str">
        <f>IF(Z200=1,"l","")</f>
        <v/>
      </c>
      <c r="Y200" s="99" t="str">
        <f>IF(COUNTIF($C$31:$C$33,"&lt;&gt;0")=0,"",INT(SUM($C$31:$C$33)/COUNTIF($C$31:$C$33,"&lt;&gt;0")+0.4))</f>
        <v/>
      </c>
      <c r="Z200" s="99" t="str">
        <f>IF(COUNTIF($D$31:$D$33,"&lt;&gt;0")=0,"",INT(SUM($D$31:$D$33)/COUNTIF($D$31:$D$33,"&lt;&gt;0")+0.4))</f>
        <v/>
      </c>
      <c r="AD200" s="191" t="str">
        <f>IF(COUNTIF($D$31:$D$33,"&lt;&gt;0")=0,"",INT(SUM($D$31:$D$33)/COUNTIF($D$31:$D$33,"&lt;&gt;0")+0.4))</f>
        <v/>
      </c>
      <c r="AF200" s="14" t="str">
        <f>IF(Z200="","",Z200-Y200+4)</f>
        <v/>
      </c>
      <c r="AH200" s="14" t="str">
        <f>IF(Z200="","",INDEX($AF$199:$AL$199,AF200))</f>
        <v/>
      </c>
    </row>
    <row r="201" spans="2:38" ht="25.15" customHeight="1" x14ac:dyDescent="0.2">
      <c r="B201" s="675"/>
      <c r="C201" s="189" t="s">
        <v>129</v>
      </c>
      <c r="D201" s="190"/>
      <c r="E201" s="190"/>
      <c r="F201" s="190"/>
      <c r="G201" s="190"/>
      <c r="H201" s="190"/>
      <c r="I201" s="190"/>
      <c r="J201" s="190"/>
      <c r="K201" s="190"/>
      <c r="L201" s="731">
        <f>'Eléments travaillés'!Z4</f>
        <v>0</v>
      </c>
      <c r="M201" s="671"/>
      <c r="N201" s="671"/>
      <c r="O201" s="671"/>
      <c r="P201" s="732"/>
      <c r="Q201" s="225" t="str">
        <f>AH201</f>
        <v/>
      </c>
      <c r="R201" s="231" t="str">
        <f t="shared" ref="R201:R233" si="8">IF(Z201=4,"l","")</f>
        <v/>
      </c>
      <c r="S201" s="186" t="str">
        <f t="shared" ref="S201:S233" si="9">IF(Z201=3,"l","")</f>
        <v/>
      </c>
      <c r="T201" s="187" t="str">
        <f t="shared" ref="T201:T233" si="10">IF( Z201=2,"l","")</f>
        <v/>
      </c>
      <c r="U201" s="188" t="str">
        <f t="shared" ref="U201:U233" si="11">IF(Z201=1,"l","")</f>
        <v/>
      </c>
      <c r="Y201" s="99" t="str">
        <f>IF(COUNTIF($C$37:$C$46,"&lt;&gt;0")=0,"",INT(SUM($C$37:$C$46)/COUNTIF($C$37:$C$46,"&lt;&gt;0")+0.4))</f>
        <v/>
      </c>
      <c r="Z201" s="99" t="str">
        <f>IF(COUNTIF($D$37:$D$46,"&lt;&gt;0")=0,"",INT(SUM($D$37:$D$46)/COUNTIF($D$37:$D$46,"&lt;&gt;0")+0.4))</f>
        <v/>
      </c>
      <c r="AD201" s="191" t="str">
        <f>IF(COUNTIF($D$37:$D$46,"&lt;&gt;0")=0,"",INT(SUM($D$37:$D$46)/COUNTIF($D$37:$D$46,"&lt;&gt;0")+0.4))</f>
        <v/>
      </c>
      <c r="AF201" s="14" t="str">
        <f t="shared" ref="AF201:AF233" si="12">IF(Z201="","",Z201-Y201+4)</f>
        <v/>
      </c>
      <c r="AH201" s="14" t="str">
        <f t="shared" ref="AH201:AH233" si="13">IF(Z201="","",INDEX($AF$199:$AL$199,AF201))</f>
        <v/>
      </c>
    </row>
    <row r="202" spans="2:38" ht="25.15" customHeight="1" x14ac:dyDescent="0.2">
      <c r="B202" s="675"/>
      <c r="C202" s="184" t="s">
        <v>25</v>
      </c>
      <c r="D202" s="185"/>
      <c r="E202" s="185"/>
      <c r="F202" s="185"/>
      <c r="G202" s="185"/>
      <c r="H202" s="185"/>
      <c r="I202" s="185"/>
      <c r="J202" s="185"/>
      <c r="K202" s="185"/>
      <c r="L202" s="735">
        <f>'Eléments travaillés'!Z5</f>
        <v>0</v>
      </c>
      <c r="M202" s="685"/>
      <c r="N202" s="685"/>
      <c r="O202" s="685"/>
      <c r="P202" s="736"/>
      <c r="Q202" s="224" t="str">
        <f t="shared" ref="Q202:Q233" si="14">AH202</f>
        <v/>
      </c>
      <c r="R202" s="231" t="str">
        <f t="shared" si="8"/>
        <v/>
      </c>
      <c r="S202" s="186" t="str">
        <f t="shared" si="9"/>
        <v/>
      </c>
      <c r="T202" s="187" t="str">
        <f t="shared" si="10"/>
        <v/>
      </c>
      <c r="U202" s="188" t="str">
        <f t="shared" si="11"/>
        <v/>
      </c>
      <c r="Y202" s="99" t="str">
        <f>IF(COUNTIF($C$49:$C$51,"&lt;&gt;0")=0,"",INT(SUM($C$49:$C$51)/COUNTIF($C$49:$C$51,"&lt;&gt;0")+0.4))</f>
        <v/>
      </c>
      <c r="Z202" s="99" t="str">
        <f>IF(COUNTIF($D$49:$D$51,"&lt;&gt;0")=0,"",INT(SUM($D$49:$D$51)/COUNTIF($D$49:$D$51,"&lt;&gt;0")+0.4))</f>
        <v/>
      </c>
      <c r="AD202" s="191" t="str">
        <f>IF(COUNTIF($D$49:$D$51,"&lt;&gt;0")=0,"",INT(SUM($D$49:$D$51)/COUNTIF($D$49:$D$51,"&lt;&gt;0")+0.4))</f>
        <v/>
      </c>
      <c r="AF202" s="14" t="str">
        <f t="shared" si="12"/>
        <v/>
      </c>
      <c r="AH202" s="14" t="str">
        <f t="shared" si="13"/>
        <v/>
      </c>
    </row>
    <row r="203" spans="2:38" ht="25.15" customHeight="1" x14ac:dyDescent="0.2">
      <c r="B203" s="676"/>
      <c r="C203" s="189" t="s">
        <v>202</v>
      </c>
      <c r="D203" s="190"/>
      <c r="E203" s="190"/>
      <c r="F203" s="190"/>
      <c r="G203" s="190"/>
      <c r="H203" s="190"/>
      <c r="I203" s="190"/>
      <c r="J203" s="190"/>
      <c r="K203" s="190"/>
      <c r="L203" s="731">
        <f>'Eléments travaillés'!Z6</f>
        <v>0</v>
      </c>
      <c r="M203" s="671"/>
      <c r="N203" s="671"/>
      <c r="O203" s="671"/>
      <c r="P203" s="732"/>
      <c r="Q203" s="225" t="str">
        <f t="shared" si="14"/>
        <v/>
      </c>
      <c r="R203" s="231" t="str">
        <f t="shared" si="8"/>
        <v/>
      </c>
      <c r="S203" s="186" t="str">
        <f t="shared" si="9"/>
        <v/>
      </c>
      <c r="T203" s="187" t="str">
        <f t="shared" si="10"/>
        <v/>
      </c>
      <c r="U203" s="188" t="str">
        <f t="shared" si="11"/>
        <v/>
      </c>
      <c r="Y203" s="99" t="str">
        <f>IF(COUNTIF($C$54:$C$68,"&lt;&gt;0")=0,"",INT(SUM($C$54:$C$68)/COUNTIF($C$54:$C$68,"&lt;&gt;0")+0.4))</f>
        <v/>
      </c>
      <c r="Z203" s="99" t="str">
        <f>IF(COUNTIF($D$54:$D$68,"&lt;&gt;0")=0,"",INT(SUM($D$54:$D$68)/COUNTIF($D$54:$D$68,"&lt;&gt;0")+0.4))</f>
        <v/>
      </c>
      <c r="AD203" s="191" t="str">
        <f>IF(COUNTIF($D$54:$D$68,"&lt;&gt;0")=0,"",INT(SUM($D$54:$D$68)/COUNTIF($D$54:$D$68,"&lt;&gt;0")+0.4))</f>
        <v/>
      </c>
      <c r="AF203" s="14" t="str">
        <f t="shared" si="12"/>
        <v/>
      </c>
      <c r="AH203" s="14" t="str">
        <f t="shared" si="13"/>
        <v/>
      </c>
    </row>
    <row r="204" spans="2:38" ht="25.15" hidden="1" customHeight="1" x14ac:dyDescent="0.2">
      <c r="B204" s="144"/>
      <c r="C204" s="145"/>
      <c r="D204" s="145"/>
      <c r="E204" s="145"/>
      <c r="F204" s="145"/>
      <c r="G204" s="145"/>
      <c r="H204" s="145"/>
      <c r="I204" s="145"/>
      <c r="J204" s="145"/>
      <c r="K204" s="205"/>
      <c r="L204" s="220"/>
      <c r="M204" s="216"/>
      <c r="N204" s="216"/>
      <c r="O204" s="216"/>
      <c r="P204" s="221"/>
      <c r="Q204" s="224" t="str">
        <f t="shared" si="14"/>
        <v/>
      </c>
      <c r="R204" s="231" t="str">
        <f t="shared" si="8"/>
        <v/>
      </c>
      <c r="S204" s="186" t="str">
        <f t="shared" si="9"/>
        <v/>
      </c>
      <c r="T204" s="187" t="str">
        <f t="shared" si="10"/>
        <v/>
      </c>
      <c r="U204" s="188" t="str">
        <f t="shared" si="11"/>
        <v/>
      </c>
      <c r="Y204" s="147"/>
      <c r="Z204" s="147"/>
      <c r="AD204" s="192"/>
      <c r="AF204" s="14" t="str">
        <f t="shared" si="12"/>
        <v/>
      </c>
      <c r="AH204" s="14" t="str">
        <f t="shared" si="13"/>
        <v/>
      </c>
    </row>
    <row r="205" spans="2:38" ht="25.15" hidden="1" customHeight="1" x14ac:dyDescent="0.2">
      <c r="B205" s="148"/>
      <c r="C205" s="97"/>
      <c r="D205" s="97"/>
      <c r="E205" s="96"/>
      <c r="F205" s="96"/>
      <c r="G205" s="96"/>
      <c r="H205" s="96"/>
      <c r="I205" s="96"/>
      <c r="J205" s="96"/>
      <c r="K205" s="206"/>
      <c r="L205" s="222"/>
      <c r="M205" s="218"/>
      <c r="N205" s="218"/>
      <c r="O205" s="218"/>
      <c r="P205" s="223"/>
      <c r="Q205" s="225" t="e">
        <f t="shared" si="14"/>
        <v>#VALUE!</v>
      </c>
      <c r="R205" s="231" t="str">
        <f t="shared" si="8"/>
        <v/>
      </c>
      <c r="S205" s="186" t="str">
        <f t="shared" si="9"/>
        <v/>
      </c>
      <c r="T205" s="187" t="str">
        <f t="shared" si="10"/>
        <v/>
      </c>
      <c r="U205" s="188" t="str">
        <f t="shared" si="11"/>
        <v/>
      </c>
      <c r="Y205" s="101" t="s">
        <v>118</v>
      </c>
      <c r="Z205" s="101" t="s">
        <v>118</v>
      </c>
      <c r="AD205" s="193" t="s">
        <v>119</v>
      </c>
      <c r="AF205" s="14" t="e">
        <f t="shared" si="12"/>
        <v>#VALUE!</v>
      </c>
      <c r="AH205" s="14" t="e">
        <f t="shared" si="13"/>
        <v>#VALUE!</v>
      </c>
    </row>
    <row r="206" spans="2:38" ht="25.15" customHeight="1" x14ac:dyDescent="0.2">
      <c r="B206" s="674" t="s">
        <v>157</v>
      </c>
      <c r="C206" s="184" t="s">
        <v>123</v>
      </c>
      <c r="D206" s="185"/>
      <c r="E206" s="185"/>
      <c r="F206" s="185"/>
      <c r="G206" s="185"/>
      <c r="H206" s="185"/>
      <c r="I206" s="185"/>
      <c r="J206" s="185"/>
      <c r="K206" s="185"/>
      <c r="L206" s="735">
        <f>'Eléments travaillés'!Z7</f>
        <v>0</v>
      </c>
      <c r="M206" s="685"/>
      <c r="N206" s="685"/>
      <c r="O206" s="685"/>
      <c r="P206" s="736"/>
      <c r="Q206" s="224" t="str">
        <f t="shared" si="14"/>
        <v/>
      </c>
      <c r="R206" s="231" t="str">
        <f t="shared" si="8"/>
        <v/>
      </c>
      <c r="S206" s="186" t="str">
        <f t="shared" si="9"/>
        <v/>
      </c>
      <c r="T206" s="187" t="str">
        <f t="shared" si="10"/>
        <v/>
      </c>
      <c r="U206" s="188" t="str">
        <f t="shared" si="11"/>
        <v/>
      </c>
      <c r="Y206" s="99" t="str">
        <f>IF(COUNTIF($C$77:$C$86,"&lt;&gt;0")=0,"",INT(SUM($C$77:$C$86)/COUNTIF($C$77:$C$86,"&lt;&gt;0")+0.4))</f>
        <v/>
      </c>
      <c r="Z206" s="99" t="str">
        <f>IF(COUNTIF($D$77:$D$86,"&lt;&gt;0")=0,"",INT(SUM($D$77:$D$86)/COUNTIF($D$77:$D$86,"&lt;&gt;0")+0.4))</f>
        <v/>
      </c>
      <c r="AD206" s="191" t="str">
        <f>IF(COUNTIF($D$77:$D$86,"&lt;&gt;0")=0,"",INT(SUM($D$77:$D$86)/COUNTIF($D$77:$D$86,"&lt;&gt;0")+0.4))</f>
        <v/>
      </c>
      <c r="AF206" s="14" t="str">
        <f t="shared" si="12"/>
        <v/>
      </c>
      <c r="AH206" s="14" t="str">
        <f t="shared" si="13"/>
        <v/>
      </c>
    </row>
    <row r="207" spans="2:38" ht="25.15" customHeight="1" x14ac:dyDescent="0.2">
      <c r="B207" s="675"/>
      <c r="C207" s="189" t="s">
        <v>124</v>
      </c>
      <c r="D207" s="190"/>
      <c r="E207" s="190"/>
      <c r="F207" s="190"/>
      <c r="G207" s="190"/>
      <c r="H207" s="190"/>
      <c r="I207" s="190"/>
      <c r="J207" s="190"/>
      <c r="K207" s="190"/>
      <c r="L207" s="731">
        <f>'Eléments travaillés'!Z8</f>
        <v>0</v>
      </c>
      <c r="M207" s="671"/>
      <c r="N207" s="671"/>
      <c r="O207" s="671"/>
      <c r="P207" s="732"/>
      <c r="Q207" s="225" t="str">
        <f t="shared" si="14"/>
        <v/>
      </c>
      <c r="R207" s="231" t="str">
        <f t="shared" si="8"/>
        <v/>
      </c>
      <c r="S207" s="186" t="str">
        <f t="shared" si="9"/>
        <v/>
      </c>
      <c r="T207" s="187" t="str">
        <f t="shared" si="10"/>
        <v/>
      </c>
      <c r="U207" s="188" t="str">
        <f t="shared" si="11"/>
        <v/>
      </c>
      <c r="Y207" s="99" t="str">
        <f>IF(COUNTIF($C$95:$C$102,"&lt;&gt;0")=0,"",INT(SUM($C$95:$C$102)/COUNTIF($C$95:$C$102,"&lt;&gt;0")+0.4))</f>
        <v/>
      </c>
      <c r="Z207" s="99" t="str">
        <f>IF(COUNTIF($D$95:$D$102,"&lt;&gt;0")=0,"",INT(SUM($D$95:$D$102)/COUNTIF($D$95:$D$102,"&lt;&gt;0")+0.4))</f>
        <v/>
      </c>
      <c r="AD207" s="191" t="str">
        <f>IF(COUNTIF($D$95:$D$102,"&lt;&gt;0")=0,"",INT(SUM($D$95:$D$102)/COUNTIF($D$95:$D$102,"&lt;&gt;0")+0.4))</f>
        <v/>
      </c>
      <c r="AF207" s="14" t="str">
        <f t="shared" si="12"/>
        <v/>
      </c>
      <c r="AH207" s="14" t="str">
        <f t="shared" si="13"/>
        <v/>
      </c>
    </row>
    <row r="208" spans="2:38" ht="25.15" customHeight="1" x14ac:dyDescent="0.2">
      <c r="B208" s="676"/>
      <c r="C208" s="184" t="s">
        <v>131</v>
      </c>
      <c r="D208" s="185"/>
      <c r="E208" s="185"/>
      <c r="F208" s="185"/>
      <c r="G208" s="185"/>
      <c r="H208" s="185"/>
      <c r="I208" s="185"/>
      <c r="J208" s="185"/>
      <c r="K208" s="185"/>
      <c r="L208" s="735">
        <f>'Eléments travaillés'!Z9</f>
        <v>0</v>
      </c>
      <c r="M208" s="685"/>
      <c r="N208" s="685"/>
      <c r="O208" s="685"/>
      <c r="P208" s="736"/>
      <c r="Q208" s="224" t="str">
        <f t="shared" si="14"/>
        <v/>
      </c>
      <c r="R208" s="231" t="str">
        <f t="shared" si="8"/>
        <v/>
      </c>
      <c r="S208" s="186" t="str">
        <f t="shared" si="9"/>
        <v/>
      </c>
      <c r="T208" s="187" t="str">
        <f t="shared" si="10"/>
        <v/>
      </c>
      <c r="U208" s="188" t="str">
        <f t="shared" si="11"/>
        <v/>
      </c>
      <c r="Y208" s="99" t="str">
        <f>IF(COUNTIF($C$89:$C$92,"&lt;&gt;0")=0,"",INT(SUM($C$89:$C$92)/COUNTIF($C$89:$C$92,"&lt;&gt;0")+0.4))</f>
        <v/>
      </c>
      <c r="Z208" s="99" t="str">
        <f>IF(COUNTIF($D$89:$D$92,"&lt;&gt;0")=0,"",INT(SUM($D$89:$D$92)/COUNTIF($D$89:$D$92,"&lt;&gt;0")+0.4))</f>
        <v/>
      </c>
      <c r="AD208" s="191" t="str">
        <f>IF(COUNTIF($D$89:$D$92,"&lt;&gt;0")=0,"",INT(SUM($D$89:$D$92)/COUNTIF($D$89:$D$92,"&lt;&gt;0")+0.4))</f>
        <v/>
      </c>
      <c r="AF208" s="14" t="str">
        <f t="shared" si="12"/>
        <v/>
      </c>
      <c r="AH208" s="14" t="str">
        <f t="shared" si="13"/>
        <v/>
      </c>
    </row>
    <row r="209" spans="2:34" ht="25.15" hidden="1" customHeight="1" x14ac:dyDescent="0.2">
      <c r="B209" s="97"/>
      <c r="C209" s="97"/>
      <c r="D209" s="145"/>
      <c r="E209" s="145"/>
      <c r="F209" s="145"/>
      <c r="G209" s="145"/>
      <c r="H209" s="145"/>
      <c r="I209" s="145"/>
      <c r="J209" s="145"/>
      <c r="K209" s="205"/>
      <c r="L209" s="220"/>
      <c r="M209" s="216"/>
      <c r="N209" s="216"/>
      <c r="O209" s="216"/>
      <c r="P209" s="221"/>
      <c r="Q209" s="225" t="str">
        <f t="shared" si="14"/>
        <v/>
      </c>
      <c r="R209" s="231" t="str">
        <f t="shared" si="8"/>
        <v/>
      </c>
      <c r="S209" s="186" t="str">
        <f t="shared" si="9"/>
        <v/>
      </c>
      <c r="T209" s="187" t="str">
        <f t="shared" si="10"/>
        <v/>
      </c>
      <c r="U209" s="188" t="str">
        <f t="shared" si="11"/>
        <v/>
      </c>
      <c r="Y209" s="147"/>
      <c r="Z209" s="147"/>
      <c r="AD209" s="192"/>
      <c r="AF209" s="14" t="str">
        <f t="shared" si="12"/>
        <v/>
      </c>
      <c r="AH209" s="14" t="str">
        <f t="shared" si="13"/>
        <v/>
      </c>
    </row>
    <row r="210" spans="2:34" ht="25.15" hidden="1" customHeight="1" x14ac:dyDescent="0.2">
      <c r="B210" s="97"/>
      <c r="C210" s="97"/>
      <c r="D210" s="97"/>
      <c r="E210" s="96"/>
      <c r="F210" s="96"/>
      <c r="G210" s="96"/>
      <c r="H210" s="96"/>
      <c r="I210" s="96"/>
      <c r="J210" s="96"/>
      <c r="K210" s="206"/>
      <c r="L210" s="367"/>
      <c r="M210" s="366"/>
      <c r="N210" s="366"/>
      <c r="O210" s="366"/>
      <c r="P210" s="368"/>
      <c r="Q210" s="224" t="e">
        <f t="shared" si="14"/>
        <v>#VALUE!</v>
      </c>
      <c r="R210" s="231" t="str">
        <f t="shared" si="8"/>
        <v/>
      </c>
      <c r="S210" s="186" t="str">
        <f t="shared" si="9"/>
        <v/>
      </c>
      <c r="T210" s="187" t="str">
        <f t="shared" si="10"/>
        <v/>
      </c>
      <c r="U210" s="188" t="str">
        <f t="shared" si="11"/>
        <v/>
      </c>
      <c r="Y210" s="101" t="s">
        <v>118</v>
      </c>
      <c r="Z210" s="101" t="s">
        <v>118</v>
      </c>
      <c r="AD210" s="193" t="s">
        <v>119</v>
      </c>
      <c r="AF210" s="14" t="e">
        <f t="shared" si="12"/>
        <v>#VALUE!</v>
      </c>
      <c r="AH210" s="14" t="e">
        <f t="shared" si="13"/>
        <v>#VALUE!</v>
      </c>
    </row>
    <row r="211" spans="2:34" ht="25.15" customHeight="1" x14ac:dyDescent="0.2">
      <c r="B211" s="189" t="s">
        <v>158</v>
      </c>
      <c r="C211" s="190"/>
      <c r="D211" s="190"/>
      <c r="E211" s="190"/>
      <c r="F211" s="190"/>
      <c r="G211" s="190"/>
      <c r="H211" s="190"/>
      <c r="I211" s="190"/>
      <c r="J211" s="190"/>
      <c r="K211" s="190"/>
      <c r="L211" s="731">
        <f>'Eléments travaillés'!Z10</f>
        <v>0</v>
      </c>
      <c r="M211" s="671"/>
      <c r="N211" s="671"/>
      <c r="O211" s="671"/>
      <c r="P211" s="732"/>
      <c r="Q211" s="225" t="str">
        <f t="shared" si="14"/>
        <v/>
      </c>
      <c r="R211" s="231" t="str">
        <f t="shared" si="8"/>
        <v/>
      </c>
      <c r="S211" s="186" t="str">
        <f t="shared" si="9"/>
        <v/>
      </c>
      <c r="T211" s="187" t="str">
        <f t="shared" si="10"/>
        <v/>
      </c>
      <c r="U211" s="188" t="str">
        <f t="shared" si="11"/>
        <v/>
      </c>
      <c r="Y211" s="99" t="str">
        <f>IF(COUNTIF($C$154:$C$157,"&lt;&gt;0")=0,"",INT(SUM($C$154:$C$157)/COUNTIF($C$154:$C$157,"&lt;&gt;0")+0.4))</f>
        <v/>
      </c>
      <c r="Z211" s="99" t="str">
        <f>IF(COUNTIF($D$154:$D$157,"&lt;&gt;0")=0,"",INT(SUM($D$154:$D$157)/COUNTIF($D$154:$D$157,"&lt;&gt;0")+0.4))</f>
        <v/>
      </c>
      <c r="AD211" s="191" t="str">
        <f>IF(COUNTIF($D$154:$D$157,"&lt;&gt;0")=0,"",INT(SUM($D$154:$D$157)/COUNTIF($D$154:$D$157,"&lt;&gt;0")+0.4))</f>
        <v/>
      </c>
      <c r="AF211" s="14" t="str">
        <f t="shared" si="12"/>
        <v/>
      </c>
      <c r="AH211" s="14" t="str">
        <f t="shared" si="13"/>
        <v/>
      </c>
    </row>
    <row r="212" spans="2:34" ht="25.15" hidden="1" customHeight="1" x14ac:dyDescent="0.2">
      <c r="B212" s="97"/>
      <c r="C212" s="97"/>
      <c r="D212" s="145"/>
      <c r="E212" s="145"/>
      <c r="F212" s="145"/>
      <c r="G212" s="145"/>
      <c r="H212" s="145"/>
      <c r="I212" s="145"/>
      <c r="J212" s="145"/>
      <c r="K212" s="205"/>
      <c r="L212" s="220"/>
      <c r="M212" s="216"/>
      <c r="N212" s="216"/>
      <c r="O212" s="216"/>
      <c r="P212" s="221"/>
      <c r="Q212" s="224" t="str">
        <f t="shared" si="14"/>
        <v/>
      </c>
      <c r="R212" s="231" t="str">
        <f t="shared" si="8"/>
        <v/>
      </c>
      <c r="S212" s="186" t="str">
        <f t="shared" si="9"/>
        <v/>
      </c>
      <c r="T212" s="187" t="str">
        <f t="shared" si="10"/>
        <v/>
      </c>
      <c r="U212" s="188" t="str">
        <f t="shared" si="11"/>
        <v/>
      </c>
      <c r="Y212" s="147"/>
      <c r="Z212" s="147"/>
      <c r="AD212" s="192"/>
      <c r="AF212" s="14" t="str">
        <f t="shared" si="12"/>
        <v/>
      </c>
      <c r="AH212" s="14" t="str">
        <f t="shared" si="13"/>
        <v/>
      </c>
    </row>
    <row r="213" spans="2:34" ht="25.15" hidden="1" customHeight="1" x14ac:dyDescent="0.2">
      <c r="B213" s="97"/>
      <c r="C213" s="97"/>
      <c r="D213" s="97"/>
      <c r="E213" s="96"/>
      <c r="F213" s="96"/>
      <c r="G213" s="96"/>
      <c r="H213" s="96"/>
      <c r="I213" s="96"/>
      <c r="J213" s="96"/>
      <c r="K213" s="206"/>
      <c r="L213" s="222"/>
      <c r="M213" s="218"/>
      <c r="N213" s="218"/>
      <c r="O213" s="218"/>
      <c r="P213" s="223"/>
      <c r="Q213" s="225" t="e">
        <f t="shared" si="14"/>
        <v>#VALUE!</v>
      </c>
      <c r="R213" s="231" t="str">
        <f t="shared" si="8"/>
        <v/>
      </c>
      <c r="S213" s="186" t="str">
        <f t="shared" si="9"/>
        <v/>
      </c>
      <c r="T213" s="187" t="str">
        <f t="shared" si="10"/>
        <v/>
      </c>
      <c r="U213" s="188" t="str">
        <f t="shared" si="11"/>
        <v/>
      </c>
      <c r="Y213" s="101" t="s">
        <v>118</v>
      </c>
      <c r="Z213" s="101" t="s">
        <v>118</v>
      </c>
      <c r="AD213" s="193" t="s">
        <v>119</v>
      </c>
      <c r="AF213" s="14" t="e">
        <f t="shared" si="12"/>
        <v>#VALUE!</v>
      </c>
      <c r="AH213" s="14" t="e">
        <f t="shared" si="13"/>
        <v>#VALUE!</v>
      </c>
    </row>
    <row r="214" spans="2:34" ht="25.15" customHeight="1" x14ac:dyDescent="0.2">
      <c r="B214" s="720" t="s">
        <v>166</v>
      </c>
      <c r="C214" s="184" t="s">
        <v>165</v>
      </c>
      <c r="D214" s="185"/>
      <c r="E214" s="185"/>
      <c r="F214" s="185"/>
      <c r="G214" s="185"/>
      <c r="H214" s="185"/>
      <c r="I214" s="185"/>
      <c r="J214" s="185"/>
      <c r="K214" s="185"/>
      <c r="L214" s="735">
        <f>'Eléments travaillés'!Z18</f>
        <v>0</v>
      </c>
      <c r="M214" s="685"/>
      <c r="N214" s="685"/>
      <c r="O214" s="685"/>
      <c r="P214" s="736"/>
      <c r="Q214" s="224" t="str">
        <f>AH214</f>
        <v/>
      </c>
      <c r="R214" s="231" t="str">
        <f>IF(Z214=4,"l","")</f>
        <v/>
      </c>
      <c r="S214" s="186" t="str">
        <f>IF(Z214=3,"l","")</f>
        <v/>
      </c>
      <c r="T214" s="187" t="str">
        <f>IF( Z214=2,"l","")</f>
        <v/>
      </c>
      <c r="U214" s="188" t="str">
        <f>IF(Z214=1,"l","")</f>
        <v/>
      </c>
      <c r="W214" s="374" t="s">
        <v>0</v>
      </c>
      <c r="Y214" s="99" t="str">
        <f>IF(COUNTIF($C$111:$C$113,"&lt;&gt;0")=0,"",INT(SUM($C$111:$C$113)/COUNTIF($C$111:$C$113,"&lt;&gt;0")+0.4))</f>
        <v/>
      </c>
      <c r="Z214" s="99" t="str">
        <f>IF(COUNTIF($D$111:$D$113,"&lt;&gt;0")=0,"",INT(SUM($D$111:$D$113)/COUNTIF($D$111:$D$113,"&lt;&gt;0")+0.4))</f>
        <v/>
      </c>
      <c r="AD214" s="191" t="str">
        <f>IF(COUNTIF($D$111:$D$113,"&lt;&gt;0")=0,"",INT(SUM($D$111:$D$113)/COUNTIF($D$111:$D$113,"&lt;&gt;0")+0.4))</f>
        <v/>
      </c>
      <c r="AF214" s="14" t="str">
        <f>IF(Z214="","",Z214-Y214+4)</f>
        <v/>
      </c>
      <c r="AH214" s="14" t="str">
        <f>IF(Z214="","",INDEX($AF$199:$AL$199,AF214))</f>
        <v/>
      </c>
    </row>
    <row r="215" spans="2:34" ht="25.15" customHeight="1" x14ac:dyDescent="0.2">
      <c r="B215" s="721"/>
      <c r="C215" s="407" t="s">
        <v>146</v>
      </c>
      <c r="D215" s="408"/>
      <c r="E215" s="408"/>
      <c r="F215" s="408"/>
      <c r="G215" s="408"/>
      <c r="H215" s="408"/>
      <c r="I215" s="408"/>
      <c r="J215" s="408"/>
      <c r="K215" s="408"/>
      <c r="L215" s="733">
        <f>'Eléments travaillés'!Z19</f>
        <v>0</v>
      </c>
      <c r="M215" s="680"/>
      <c r="N215" s="680"/>
      <c r="O215" s="680"/>
      <c r="P215" s="734"/>
      <c r="Q215" s="225" t="str">
        <f t="shared" si="14"/>
        <v/>
      </c>
      <c r="R215" s="231" t="str">
        <f>IF(Z215=4,"l","")</f>
        <v/>
      </c>
      <c r="S215" s="186" t="str">
        <f>IF(Z215=3,"l","")</f>
        <v/>
      </c>
      <c r="T215" s="187" t="str">
        <f>IF( Z215=2,"l","")</f>
        <v/>
      </c>
      <c r="U215" s="188" t="str">
        <f>IF(Z215=1,"l","")</f>
        <v/>
      </c>
      <c r="W215" s="374"/>
      <c r="Y215" s="99" t="str">
        <f>IF(COUNTIF($C$114:$C$115,"&lt;&gt;0")=0,"",INT(SUM($C$114:$C$115)/COUNTIF($C$114:$C$115,"&lt;&gt;0")+0.4))</f>
        <v/>
      </c>
      <c r="Z215" s="99" t="str">
        <f>IF(COUNTIF($D$114:$D$115,"&lt;&gt;0")=0,"",INT(SUM($D$114:$D$115)/COUNTIF($D$114:$D$115,"&lt;&gt;0")+0.4))</f>
        <v/>
      </c>
      <c r="AD215" s="191"/>
      <c r="AF215" s="14" t="str">
        <f>IF(Z215="","",Z215-Y215+4)</f>
        <v/>
      </c>
      <c r="AH215" s="14" t="str">
        <f>IF(Z215="","",INDEX($AF$199:$AL$199,AF215))</f>
        <v/>
      </c>
    </row>
    <row r="216" spans="2:34" ht="25.15" customHeight="1" x14ac:dyDescent="0.2">
      <c r="B216" s="722"/>
      <c r="C216" s="717" t="s">
        <v>228</v>
      </c>
      <c r="D216" s="718"/>
      <c r="E216" s="718"/>
      <c r="F216" s="718"/>
      <c r="G216" s="718"/>
      <c r="H216" s="718"/>
      <c r="I216" s="718"/>
      <c r="J216" s="718"/>
      <c r="K216" s="738"/>
      <c r="L216" s="735">
        <f>'Eléments travaillés'!Z20</f>
        <v>0</v>
      </c>
      <c r="M216" s="685"/>
      <c r="N216" s="685"/>
      <c r="O216" s="685"/>
      <c r="P216" s="736"/>
      <c r="Q216" s="224" t="str">
        <f>AH216</f>
        <v/>
      </c>
      <c r="R216" s="231" t="str">
        <f>IF(Z216=4,"l","")</f>
        <v/>
      </c>
      <c r="S216" s="186" t="str">
        <f>IF(Z216=3,"l","")</f>
        <v/>
      </c>
      <c r="T216" s="187" t="str">
        <f>IF( Z216=2,"l","")</f>
        <v/>
      </c>
      <c r="U216" s="188" t="str">
        <f>IF(Z216=1,"l","")</f>
        <v/>
      </c>
      <c r="X216" s="14">
        <f>B116</f>
        <v>0</v>
      </c>
      <c r="Y216" s="99" t="str">
        <f>IF(COUNTIF($C$116,"&lt;&gt;0")=0,"",INT($C$116/COUNTIF($C$116,"&lt;&gt;0")+0.4))</f>
        <v/>
      </c>
      <c r="Z216" s="99" t="str">
        <f>IF(COUNTIF($D$116,"&lt;&gt;0")=0,"",INT(SUM($D$116)/COUNTIF($D$116,"&lt;&gt;0")+0.4))</f>
        <v/>
      </c>
      <c r="AD216" s="191" t="str">
        <f>IF(COUNTIF($D$114:$D$115,"&lt;&gt;0")=0,"",INT(SUM($D$114:$D$115)/COUNTIF($D$114:$D$115,"&lt;&gt;0")+0.4))</f>
        <v/>
      </c>
      <c r="AF216" s="14" t="str">
        <f>IF(Z216="","",Z216-Y216+4)</f>
        <v/>
      </c>
      <c r="AH216" s="14" t="str">
        <f>IF(Z216="","",INDEX($AF$199:$AL$199,AF216))</f>
        <v/>
      </c>
    </row>
    <row r="217" spans="2:34" ht="25.15" customHeight="1" x14ac:dyDescent="0.2">
      <c r="B217" s="407" t="s">
        <v>159</v>
      </c>
      <c r="C217" s="408"/>
      <c r="D217" s="408"/>
      <c r="E217" s="408"/>
      <c r="F217" s="408"/>
      <c r="G217" s="408"/>
      <c r="H217" s="408"/>
      <c r="I217" s="408"/>
      <c r="J217" s="408"/>
      <c r="K217" s="408"/>
      <c r="L217" s="733">
        <f>'Eléments travaillés'!Z11</f>
        <v>0</v>
      </c>
      <c r="M217" s="680"/>
      <c r="N217" s="680"/>
      <c r="O217" s="680"/>
      <c r="P217" s="734"/>
      <c r="Q217" s="410" t="str">
        <f t="shared" si="14"/>
        <v/>
      </c>
      <c r="R217" s="231" t="str">
        <f t="shared" si="8"/>
        <v/>
      </c>
      <c r="S217" s="186" t="str">
        <f t="shared" si="9"/>
        <v/>
      </c>
      <c r="T217" s="187" t="str">
        <f t="shared" si="10"/>
        <v/>
      </c>
      <c r="U217" s="188" t="str">
        <f t="shared" si="11"/>
        <v/>
      </c>
      <c r="Y217" s="99" t="str">
        <f>IF(COUNTIF($C$105:$C$108,"&lt;&gt;0")=0,"",INT(SUM($C$105:$C$108)/COUNTIF($C$105:$C$108,"&lt;&gt;0")+0.4))</f>
        <v/>
      </c>
      <c r="Z217" s="99" t="str">
        <f>IF(COUNTIF($D$105:$D$108,"&lt;&gt;0")=0,"",INT(SUM($D$105:$D$108)/COUNTIF($D$105:$D$108,"&lt;&gt;0")+0.4))</f>
        <v/>
      </c>
      <c r="AD217" s="191" t="str">
        <f>IF(COUNTIF($D$105:$D$108,"&lt;&gt;0")=0,"",INT(SUM($D$105:$D$108)/COUNTIF($D$105:$D$108,"&lt;&gt;0")+0.4))</f>
        <v/>
      </c>
      <c r="AF217" s="14" t="str">
        <f t="shared" si="12"/>
        <v/>
      </c>
      <c r="AH217" s="14" t="str">
        <f t="shared" si="13"/>
        <v/>
      </c>
    </row>
    <row r="218" spans="2:34" ht="25.15" hidden="1" customHeight="1" x14ac:dyDescent="0.2">
      <c r="B218" s="97"/>
      <c r="C218" s="97"/>
      <c r="D218" s="145"/>
      <c r="E218" s="145"/>
      <c r="F218" s="145"/>
      <c r="G218" s="145"/>
      <c r="H218" s="145"/>
      <c r="I218" s="145"/>
      <c r="J218" s="145"/>
      <c r="K218" s="205"/>
      <c r="L218" s="220"/>
      <c r="M218" s="216"/>
      <c r="N218" s="216"/>
      <c r="O218" s="216"/>
      <c r="P218" s="221"/>
      <c r="Q218" s="225" t="str">
        <f t="shared" si="14"/>
        <v/>
      </c>
      <c r="R218" s="231" t="str">
        <f t="shared" si="8"/>
        <v/>
      </c>
      <c r="S218" s="186" t="str">
        <f t="shared" si="9"/>
        <v/>
      </c>
      <c r="T218" s="187" t="str">
        <f t="shared" si="10"/>
        <v/>
      </c>
      <c r="U218" s="188" t="str">
        <f t="shared" si="11"/>
        <v/>
      </c>
      <c r="Y218" s="147"/>
      <c r="Z218" s="147"/>
      <c r="AD218" s="192"/>
      <c r="AF218" s="14" t="str">
        <f t="shared" si="12"/>
        <v/>
      </c>
      <c r="AH218" s="14" t="str">
        <f t="shared" si="13"/>
        <v/>
      </c>
    </row>
    <row r="219" spans="2:34" ht="25.15" hidden="1" customHeight="1" x14ac:dyDescent="0.2">
      <c r="B219" s="97"/>
      <c r="C219" s="97"/>
      <c r="D219" s="97"/>
      <c r="E219" s="96" t="s">
        <v>152</v>
      </c>
      <c r="F219" s="96"/>
      <c r="G219" s="96"/>
      <c r="H219" s="96"/>
      <c r="I219" s="96"/>
      <c r="J219" s="96"/>
      <c r="K219" s="206"/>
      <c r="L219" s="367"/>
      <c r="M219" s="366"/>
      <c r="N219" s="366"/>
      <c r="O219" s="366"/>
      <c r="P219" s="368"/>
      <c r="Q219" s="224" t="e">
        <f t="shared" si="14"/>
        <v>#VALUE!</v>
      </c>
      <c r="R219" s="231" t="str">
        <f t="shared" si="8"/>
        <v/>
      </c>
      <c r="S219" s="186" t="str">
        <f t="shared" si="9"/>
        <v/>
      </c>
      <c r="T219" s="187" t="str">
        <f t="shared" si="10"/>
        <v/>
      </c>
      <c r="U219" s="188" t="str">
        <f t="shared" si="11"/>
        <v/>
      </c>
      <c r="Y219" s="101" t="s">
        <v>118</v>
      </c>
      <c r="Z219" s="101" t="s">
        <v>118</v>
      </c>
      <c r="AD219" s="193" t="s">
        <v>119</v>
      </c>
      <c r="AF219" s="14" t="e">
        <f t="shared" si="12"/>
        <v>#VALUE!</v>
      </c>
      <c r="AH219" s="14" t="e">
        <f t="shared" si="13"/>
        <v>#VALUE!</v>
      </c>
    </row>
    <row r="220" spans="2:34" ht="25.15" customHeight="1" x14ac:dyDescent="0.2">
      <c r="B220" s="720" t="s">
        <v>163</v>
      </c>
      <c r="C220" s="184" t="s">
        <v>81</v>
      </c>
      <c r="D220" s="185"/>
      <c r="E220" s="185"/>
      <c r="F220" s="185"/>
      <c r="G220" s="185"/>
      <c r="H220" s="185"/>
      <c r="I220" s="185"/>
      <c r="J220" s="185"/>
      <c r="K220" s="185"/>
      <c r="L220" s="735">
        <f>'Eléments travaillés'!Z15</f>
        <v>0</v>
      </c>
      <c r="M220" s="685"/>
      <c r="N220" s="685"/>
      <c r="O220" s="685"/>
      <c r="P220" s="736"/>
      <c r="Q220" s="224" t="str">
        <f>AH220</f>
        <v/>
      </c>
      <c r="R220" s="231" t="str">
        <f>IF(Z220=4,"l","")</f>
        <v/>
      </c>
      <c r="S220" s="186" t="str">
        <f>IF(Z220=3,"l","")</f>
        <v/>
      </c>
      <c r="T220" s="187" t="str">
        <f>IF( Z220=2,"l","")</f>
        <v/>
      </c>
      <c r="U220" s="188" t="str">
        <f>IF(Z220=1,"l","")</f>
        <v/>
      </c>
      <c r="Y220" s="99" t="str">
        <f>IF(COUNTIF($C$121:$C$126,"&lt;&gt;0")=0,"",INT(SUM($C$121:$C$126)/COUNTIF($C$121:$C$126,"&lt;&gt;0")+0.4))</f>
        <v/>
      </c>
      <c r="Z220" s="99" t="str">
        <f>IF(COUNTIF($D$121:$D$126,"&lt;&gt;0")=0,"",INT(SUM($D$121:$D$126)/COUNTIF($D$121:$D$126,"&lt;&gt;0")+0.4))</f>
        <v/>
      </c>
      <c r="AD220" s="191" t="str">
        <f>IF(COUNTIF($D$121:$D$126,"&lt;&gt;0")=0,"",INT(SUM($D$121:$D$126)/COUNTIF($D$121:$D$126,"&lt;&gt;0")+0.4))</f>
        <v/>
      </c>
      <c r="AF220" s="14" t="str">
        <f>IF(Z220="","",Z220-Y220+4)</f>
        <v/>
      </c>
      <c r="AH220" s="14" t="str">
        <f>IF(Z220="","",INDEX($AF$199:$AL$199,AF220))</f>
        <v/>
      </c>
    </row>
    <row r="221" spans="2:34" ht="25.15" customHeight="1" x14ac:dyDescent="0.2">
      <c r="B221" s="722"/>
      <c r="C221" s="189" t="s">
        <v>143</v>
      </c>
      <c r="D221" s="190"/>
      <c r="E221" s="190"/>
      <c r="F221" s="190"/>
      <c r="G221" s="190"/>
      <c r="H221" s="190"/>
      <c r="I221" s="190"/>
      <c r="J221" s="190"/>
      <c r="K221" s="190"/>
      <c r="L221" s="731">
        <f>'Eléments travaillés'!Z16</f>
        <v>0</v>
      </c>
      <c r="M221" s="671"/>
      <c r="N221" s="671"/>
      <c r="O221" s="671"/>
      <c r="P221" s="732"/>
      <c r="Q221" s="225" t="str">
        <f>AH221</f>
        <v/>
      </c>
      <c r="R221" s="231" t="str">
        <f>IF(Z221=4,"l","")</f>
        <v/>
      </c>
      <c r="S221" s="186" t="str">
        <f>IF(Z221=3,"l","")</f>
        <v/>
      </c>
      <c r="T221" s="187" t="str">
        <f>IF( Z221=2,"l","")</f>
        <v/>
      </c>
      <c r="U221" s="188" t="str">
        <f>IF(Z221=1,"l","")</f>
        <v/>
      </c>
      <c r="Y221" s="99" t="str">
        <f>IF(COUNTIF($C$128:$C$133,"&lt;&gt;0")=0,"",INT(SUM($C$128:$C$133)/COUNTIF($C$128:$C$133,"&lt;&gt;0")+0.4))</f>
        <v/>
      </c>
      <c r="Z221" s="99" t="str">
        <f>IF(COUNTIF($D$128:$D$133,"&lt;&gt;0")=0,"",INT(SUM($D$128:$D$133)/COUNTIF($D$128:$D$133,"&lt;&gt;0")+0.4))</f>
        <v/>
      </c>
      <c r="AD221" s="191" t="str">
        <f>IF(COUNTIF($D$128:$D$133,"&lt;&gt;0")=0,"",INT(SUM($D$128:$D$133)/COUNTIF($D$128:$D$133,"&lt;&gt;0")+0.4))</f>
        <v/>
      </c>
      <c r="AF221" s="14" t="str">
        <f>IF(Z221="","",Z221-Y221+4)</f>
        <v/>
      </c>
      <c r="AH221" s="14" t="str">
        <f>IF(Z221="","",INDEX($AF$199:$AL$199,AF221))</f>
        <v/>
      </c>
    </row>
    <row r="222" spans="2:34" ht="25.15" customHeight="1" x14ac:dyDescent="0.2">
      <c r="B222" s="720" t="s">
        <v>161</v>
      </c>
      <c r="C222" s="184" t="s">
        <v>162</v>
      </c>
      <c r="D222" s="185"/>
      <c r="E222" s="185"/>
      <c r="F222" s="185"/>
      <c r="G222" s="185"/>
      <c r="H222" s="185"/>
      <c r="I222" s="185"/>
      <c r="J222" s="185"/>
      <c r="K222" s="185"/>
      <c r="L222" s="735">
        <f>'Eléments travaillés'!Z12</f>
        <v>0</v>
      </c>
      <c r="M222" s="685"/>
      <c r="N222" s="685"/>
      <c r="O222" s="685"/>
      <c r="P222" s="736"/>
      <c r="Q222" s="224" t="str">
        <f t="shared" si="14"/>
        <v/>
      </c>
      <c r="R222" s="231" t="str">
        <f t="shared" si="8"/>
        <v/>
      </c>
      <c r="S222" s="186" t="str">
        <f t="shared" si="9"/>
        <v/>
      </c>
      <c r="T222" s="187" t="str">
        <f t="shared" si="10"/>
        <v/>
      </c>
      <c r="U222" s="188" t="str">
        <f t="shared" si="11"/>
        <v/>
      </c>
      <c r="Y222" s="99" t="str">
        <f>IF(COUNTIF($C$141:$C$143,"&lt;&gt;0")=0,"",INT(SUM($C$141:$C$143)/COUNTIF($C$141:$C$143,"&lt;&gt;0")+0.4))</f>
        <v/>
      </c>
      <c r="Z222" s="99" t="str">
        <f>IF(COUNTIF($D$141:$D$143,"&lt;&gt;0")=0,"",INT(SUM($D$141:$D$143)/COUNTIF($D$141:$D$143,"&lt;&gt;0")+0.4))</f>
        <v/>
      </c>
      <c r="AD222" s="191" t="str">
        <f>IF(COUNTIF($D$141:$D$143,"&lt;&gt;0")=0,"",INT(SUM($D$141:$D$143)/COUNTIF($D$141:$D$143,"&lt;&gt;0")+0.4))</f>
        <v/>
      </c>
      <c r="AF222" s="14" t="str">
        <f t="shared" si="12"/>
        <v/>
      </c>
      <c r="AH222" s="14" t="str">
        <f t="shared" si="13"/>
        <v/>
      </c>
    </row>
    <row r="223" spans="2:34" ht="25.15" customHeight="1" x14ac:dyDescent="0.2">
      <c r="B223" s="721"/>
      <c r="C223" s="407" t="s">
        <v>140</v>
      </c>
      <c r="D223" s="408"/>
      <c r="E223" s="408"/>
      <c r="F223" s="408"/>
      <c r="G223" s="408"/>
      <c r="H223" s="408"/>
      <c r="I223" s="408"/>
      <c r="J223" s="408"/>
      <c r="K223" s="408"/>
      <c r="L223" s="733">
        <f>'Eléments travaillés'!Z13</f>
        <v>0</v>
      </c>
      <c r="M223" s="680"/>
      <c r="N223" s="680"/>
      <c r="O223" s="680"/>
      <c r="P223" s="734"/>
      <c r="Q223" s="410" t="str">
        <f t="shared" si="14"/>
        <v/>
      </c>
      <c r="R223" s="231" t="str">
        <f t="shared" si="8"/>
        <v/>
      </c>
      <c r="S223" s="186" t="str">
        <f t="shared" si="9"/>
        <v/>
      </c>
      <c r="T223" s="187" t="str">
        <f t="shared" si="10"/>
        <v/>
      </c>
      <c r="U223" s="188" t="str">
        <f t="shared" si="11"/>
        <v/>
      </c>
      <c r="Y223" s="99" t="str">
        <f>IF(COUNTIF($C$145:$C$147,"&lt;&gt;0")=0,"",INT(SUM($C$145:$C$147)/COUNTIF($C$145:$C$147,"&lt;&gt;0")+0.4))</f>
        <v/>
      </c>
      <c r="Z223" s="99" t="str">
        <f>IF(COUNTIF($D$145:$D$147,"&lt;&gt;0")=0,"",INT(SUM($D$145:$D$147)/COUNTIF($D$145:$D$147,"&lt;&gt;0")+0.4))</f>
        <v/>
      </c>
      <c r="AD223" s="191" t="str">
        <f>IF(COUNTIF($D$145:$D$147,"&lt;&gt;0")=0,"",INT(SUM($D$145:$D$147)/COUNTIF($D$145:$D$147,"&lt;&gt;0")+0.4))</f>
        <v/>
      </c>
      <c r="AF223" s="14" t="str">
        <f t="shared" si="12"/>
        <v/>
      </c>
      <c r="AH223" s="14" t="str">
        <f t="shared" si="13"/>
        <v/>
      </c>
    </row>
    <row r="224" spans="2:34" ht="25.15" customHeight="1" x14ac:dyDescent="0.2">
      <c r="B224" s="722"/>
      <c r="C224" s="184" t="s">
        <v>141</v>
      </c>
      <c r="D224" s="185"/>
      <c r="E224" s="185"/>
      <c r="F224" s="185"/>
      <c r="G224" s="185"/>
      <c r="H224" s="185"/>
      <c r="I224" s="185"/>
      <c r="J224" s="185"/>
      <c r="K224" s="185"/>
      <c r="L224" s="735">
        <f>'Eléments travaillés'!Z14</f>
        <v>0</v>
      </c>
      <c r="M224" s="685"/>
      <c r="N224" s="685"/>
      <c r="O224" s="685"/>
      <c r="P224" s="736"/>
      <c r="Q224" s="224" t="str">
        <f t="shared" si="14"/>
        <v/>
      </c>
      <c r="R224" s="231" t="str">
        <f t="shared" si="8"/>
        <v/>
      </c>
      <c r="S224" s="186" t="str">
        <f t="shared" si="9"/>
        <v/>
      </c>
      <c r="T224" s="187" t="str">
        <f t="shared" si="10"/>
        <v/>
      </c>
      <c r="U224" s="188" t="str">
        <f t="shared" si="11"/>
        <v/>
      </c>
      <c r="Y224" s="99" t="str">
        <f>IF(COUNTIF($C$150:$C$151,"&lt;&gt;0")=0,"",INT(SUM($C$150:$C$151)/COUNTIF($C$150:$C$151,"&lt;&gt;0")+0.4))</f>
        <v/>
      </c>
      <c r="Z224" s="99" t="str">
        <f>IF(COUNTIF($D$150:$D$151,"&lt;&gt;0")=0,"",INT(SUM($D$150:$D$151)/COUNTIF($D$150:$D$151,"&lt;&gt;0")+0.4))</f>
        <v/>
      </c>
      <c r="AD224" s="191" t="str">
        <f>IF(COUNTIF($D$150:$D$151,"&lt;&gt;0")=0,"",INT(SUM($D$150:$D$151)/COUNTIF($D$150:$D$151,"&lt;&gt;0")+0.4))</f>
        <v/>
      </c>
      <c r="AF224" s="14" t="str">
        <f t="shared" si="12"/>
        <v/>
      </c>
      <c r="AH224" s="14" t="str">
        <f t="shared" si="13"/>
        <v/>
      </c>
    </row>
    <row r="225" spans="2:34" ht="25.15" hidden="1" customHeight="1" x14ac:dyDescent="0.2">
      <c r="B225" s="149"/>
      <c r="C225" s="97"/>
      <c r="D225" s="97"/>
      <c r="E225" s="145"/>
      <c r="F225" s="145"/>
      <c r="G225" s="145"/>
      <c r="H225" s="145"/>
      <c r="I225" s="145"/>
      <c r="J225" s="145"/>
      <c r="K225" s="205"/>
      <c r="L225" s="220"/>
      <c r="M225" s="216"/>
      <c r="N225" s="216"/>
      <c r="O225" s="216"/>
      <c r="P225" s="221"/>
      <c r="Q225" s="224" t="str">
        <f t="shared" si="14"/>
        <v/>
      </c>
      <c r="R225" s="231" t="str">
        <f t="shared" si="8"/>
        <v/>
      </c>
      <c r="S225" s="186" t="str">
        <f t="shared" si="9"/>
        <v/>
      </c>
      <c r="T225" s="187" t="str">
        <f t="shared" si="10"/>
        <v/>
      </c>
      <c r="U225" s="188" t="str">
        <f t="shared" si="11"/>
        <v/>
      </c>
      <c r="Y225" s="147"/>
      <c r="Z225" s="147"/>
      <c r="AD225" s="192"/>
      <c r="AF225" s="14" t="str">
        <f t="shared" si="12"/>
        <v/>
      </c>
      <c r="AH225" s="14" t="str">
        <f t="shared" si="13"/>
        <v/>
      </c>
    </row>
    <row r="226" spans="2:34" ht="25.15" hidden="1" customHeight="1" x14ac:dyDescent="0.2">
      <c r="B226" s="149"/>
      <c r="C226" s="97"/>
      <c r="D226" s="97"/>
      <c r="E226" s="96" t="s">
        <v>153</v>
      </c>
      <c r="F226" s="96"/>
      <c r="G226" s="96"/>
      <c r="H226" s="96"/>
      <c r="I226" s="96"/>
      <c r="J226" s="96"/>
      <c r="K226" s="206"/>
      <c r="L226" s="222"/>
      <c r="M226" s="218"/>
      <c r="N226" s="218"/>
      <c r="O226" s="218"/>
      <c r="P226" s="223"/>
      <c r="Q226" s="225" t="e">
        <f t="shared" si="14"/>
        <v>#VALUE!</v>
      </c>
      <c r="R226" s="231" t="str">
        <f t="shared" si="8"/>
        <v/>
      </c>
      <c r="S226" s="186" t="str">
        <f t="shared" si="9"/>
        <v/>
      </c>
      <c r="T226" s="187" t="str">
        <f t="shared" si="10"/>
        <v/>
      </c>
      <c r="U226" s="188" t="str">
        <f t="shared" si="11"/>
        <v/>
      </c>
      <c r="Y226" s="101" t="s">
        <v>118</v>
      </c>
      <c r="Z226" s="101" t="s">
        <v>118</v>
      </c>
      <c r="AD226" s="193" t="s">
        <v>119</v>
      </c>
      <c r="AF226" s="14" t="e">
        <f t="shared" si="12"/>
        <v>#VALUE!</v>
      </c>
      <c r="AH226" s="14" t="e">
        <f t="shared" si="13"/>
        <v>#VALUE!</v>
      </c>
    </row>
    <row r="227" spans="2:34" ht="15.75" hidden="1" customHeight="1" x14ac:dyDescent="0.2"/>
    <row r="228" spans="2:34" ht="15.75" hidden="1" customHeight="1" x14ac:dyDescent="0.2"/>
    <row r="229" spans="2:34" ht="25.15" hidden="1" customHeight="1" x14ac:dyDescent="0.2">
      <c r="B229" s="97"/>
      <c r="C229" s="97"/>
      <c r="D229" s="97"/>
      <c r="E229" s="145"/>
      <c r="F229" s="145"/>
      <c r="G229" s="145"/>
      <c r="H229" s="145"/>
      <c r="I229" s="145"/>
      <c r="J229" s="145"/>
      <c r="K229" s="205"/>
      <c r="L229" s="220"/>
      <c r="M229" s="216"/>
      <c r="N229" s="216"/>
      <c r="O229" s="216"/>
      <c r="P229" s="221"/>
      <c r="Q229" s="224" t="str">
        <f t="shared" si="14"/>
        <v/>
      </c>
      <c r="R229" s="231" t="str">
        <f t="shared" si="8"/>
        <v/>
      </c>
      <c r="S229" s="186" t="str">
        <f t="shared" si="9"/>
        <v/>
      </c>
      <c r="T229" s="187" t="str">
        <f t="shared" si="10"/>
        <v/>
      </c>
      <c r="U229" s="188" t="str">
        <f t="shared" si="11"/>
        <v/>
      </c>
      <c r="Y229" s="147"/>
      <c r="Z229" s="147"/>
      <c r="AD229" s="192"/>
      <c r="AF229" s="14" t="str">
        <f t="shared" si="12"/>
        <v/>
      </c>
      <c r="AH229" s="14" t="str">
        <f t="shared" si="13"/>
        <v/>
      </c>
    </row>
    <row r="230" spans="2:34" ht="25.15" hidden="1" customHeight="1" x14ac:dyDescent="0.2">
      <c r="B230" s="97"/>
      <c r="C230" s="97"/>
      <c r="D230" s="97"/>
      <c r="E230" s="96"/>
      <c r="F230" s="96"/>
      <c r="G230" s="96"/>
      <c r="H230" s="96"/>
      <c r="I230" s="96"/>
      <c r="J230" s="96"/>
      <c r="K230" s="206"/>
      <c r="L230" s="222"/>
      <c r="M230" s="218"/>
      <c r="N230" s="218"/>
      <c r="O230" s="218"/>
      <c r="P230" s="223"/>
      <c r="Q230" s="225" t="e">
        <f t="shared" si="14"/>
        <v>#VALUE!</v>
      </c>
      <c r="R230" s="231" t="str">
        <f t="shared" si="8"/>
        <v/>
      </c>
      <c r="S230" s="186" t="str">
        <f t="shared" si="9"/>
        <v/>
      </c>
      <c r="T230" s="187" t="str">
        <f t="shared" si="10"/>
        <v/>
      </c>
      <c r="U230" s="188" t="str">
        <f t="shared" si="11"/>
        <v/>
      </c>
      <c r="Y230" s="101" t="s">
        <v>118</v>
      </c>
      <c r="Z230" s="101" t="s">
        <v>118</v>
      </c>
      <c r="AD230" s="193" t="s">
        <v>119</v>
      </c>
      <c r="AF230" s="14" t="e">
        <f t="shared" si="12"/>
        <v>#VALUE!</v>
      </c>
      <c r="AH230" s="14" t="e">
        <f t="shared" si="13"/>
        <v>#VALUE!</v>
      </c>
    </row>
    <row r="231" spans="2:34" ht="25.15" customHeight="1" x14ac:dyDescent="0.2">
      <c r="B231" s="407" t="s">
        <v>164</v>
      </c>
      <c r="C231" s="408"/>
      <c r="D231" s="408"/>
      <c r="E231" s="408"/>
      <c r="F231" s="408"/>
      <c r="G231" s="408"/>
      <c r="H231" s="408"/>
      <c r="I231" s="408"/>
      <c r="J231" s="408"/>
      <c r="K231" s="408"/>
      <c r="L231" s="733">
        <f>'Eléments travaillés'!Z17</f>
        <v>0</v>
      </c>
      <c r="M231" s="680"/>
      <c r="N231" s="680"/>
      <c r="O231" s="680"/>
      <c r="P231" s="734"/>
      <c r="Q231" s="410" t="str">
        <f t="shared" si="14"/>
        <v/>
      </c>
      <c r="R231" s="231" t="str">
        <f t="shared" si="8"/>
        <v/>
      </c>
      <c r="S231" s="186" t="str">
        <f t="shared" si="9"/>
        <v/>
      </c>
      <c r="T231" s="187" t="str">
        <f t="shared" si="10"/>
        <v/>
      </c>
      <c r="U231" s="188" t="str">
        <f t="shared" si="11"/>
        <v/>
      </c>
      <c r="Y231" s="99" t="str">
        <f>IF(COUNTIF($C$136:$C$137,"&lt;&gt;0")=0,"",INT(SUM($C$136:$C$137)/COUNTIF($C$136:$C$137,"&lt;&gt;0")+0.4))</f>
        <v/>
      </c>
      <c r="Z231" s="99" t="str">
        <f>IF(COUNTIF($D$136:$D$137,"&lt;&gt;0")=0,"",INT(SUM($D$136:$D$137)/COUNTIF($D$136:$D$137,"&lt;&gt;0")+0.4))</f>
        <v/>
      </c>
      <c r="AD231" s="191" t="str">
        <f>IF(COUNTIF($D$136:$D$137,"&lt;&gt;0")=0,"",INT(SUM($D$136:$D$137)/COUNTIF($D$136:$D$137,"&lt;&gt;0")+0.4))</f>
        <v/>
      </c>
      <c r="AF231" s="14" t="str">
        <f t="shared" si="12"/>
        <v/>
      </c>
      <c r="AH231" s="14" t="str">
        <f t="shared" si="13"/>
        <v/>
      </c>
    </row>
    <row r="232" spans="2:34" ht="25.15" hidden="1" customHeight="1" x14ac:dyDescent="0.2">
      <c r="B232" s="97"/>
      <c r="C232" s="97"/>
      <c r="D232" s="97"/>
      <c r="E232" s="145"/>
      <c r="F232" s="145"/>
      <c r="G232" s="145"/>
      <c r="H232" s="145"/>
      <c r="I232" s="145"/>
      <c r="J232" s="145"/>
      <c r="K232" s="205"/>
      <c r="L232" s="220"/>
      <c r="M232" s="216"/>
      <c r="N232" s="216"/>
      <c r="O232" s="216"/>
      <c r="P232" s="221"/>
      <c r="Q232" s="225" t="str">
        <f t="shared" si="14"/>
        <v/>
      </c>
      <c r="R232" s="231" t="str">
        <f t="shared" si="8"/>
        <v/>
      </c>
      <c r="S232" s="186" t="str">
        <f t="shared" si="9"/>
        <v/>
      </c>
      <c r="T232" s="187" t="str">
        <f t="shared" si="10"/>
        <v/>
      </c>
      <c r="U232" s="188" t="str">
        <f t="shared" si="11"/>
        <v/>
      </c>
      <c r="Y232" s="147"/>
      <c r="Z232" s="147"/>
      <c r="AD232" s="192"/>
      <c r="AF232" s="14" t="str">
        <f t="shared" si="12"/>
        <v/>
      </c>
      <c r="AH232" s="14" t="str">
        <f t="shared" si="13"/>
        <v/>
      </c>
    </row>
    <row r="233" spans="2:34" ht="25.15" hidden="1" customHeight="1" x14ac:dyDescent="0.2">
      <c r="B233" s="97"/>
      <c r="C233" s="97"/>
      <c r="D233" s="97"/>
      <c r="E233" s="96" t="s">
        <v>154</v>
      </c>
      <c r="F233" s="96"/>
      <c r="G233" s="96"/>
      <c r="H233" s="96"/>
      <c r="I233" s="96"/>
      <c r="J233" s="96"/>
      <c r="K233" s="206"/>
      <c r="L233" s="367"/>
      <c r="M233" s="366"/>
      <c r="N233" s="366"/>
      <c r="O233" s="366"/>
      <c r="P233" s="368"/>
      <c r="Q233" s="224" t="e">
        <f t="shared" si="14"/>
        <v>#VALUE!</v>
      </c>
      <c r="R233" s="231" t="str">
        <f t="shared" si="8"/>
        <v/>
      </c>
      <c r="S233" s="186" t="str">
        <f t="shared" si="9"/>
        <v/>
      </c>
      <c r="T233" s="187" t="str">
        <f t="shared" si="10"/>
        <v/>
      </c>
      <c r="U233" s="188" t="str">
        <f t="shared" si="11"/>
        <v/>
      </c>
      <c r="Y233" s="101" t="s">
        <v>118</v>
      </c>
      <c r="Z233" s="101" t="s">
        <v>118</v>
      </c>
      <c r="AD233" s="193" t="s">
        <v>119</v>
      </c>
      <c r="AF233" s="14" t="e">
        <f t="shared" si="12"/>
        <v>#VALUE!</v>
      </c>
      <c r="AH233" s="14" t="e">
        <f t="shared" si="13"/>
        <v>#VALUE!</v>
      </c>
    </row>
    <row r="234" spans="2:34" ht="15.75" hidden="1" customHeight="1" x14ac:dyDescent="0.2"/>
    <row r="235" spans="2:34" ht="15.75" hidden="1" customHeight="1" x14ac:dyDescent="0.2"/>
    <row r="236" spans="2:34" ht="15.75" hidden="1" customHeight="1" x14ac:dyDescent="0.2"/>
    <row r="237" spans="2:34" ht="26.45" customHeight="1" x14ac:dyDescent="0.2">
      <c r="B237" s="102"/>
      <c r="C237" s="102"/>
      <c r="D237" s="102"/>
      <c r="E237" s="103"/>
      <c r="F237" s="150"/>
      <c r="G237" s="150"/>
      <c r="H237" s="150"/>
      <c r="I237" s="150"/>
      <c r="J237" s="150"/>
      <c r="K237" s="150"/>
      <c r="L237" s="150"/>
      <c r="M237" s="150"/>
      <c r="N237" s="150"/>
      <c r="O237" s="150"/>
      <c r="P237" s="150"/>
      <c r="Q237" s="150"/>
      <c r="R237" s="150"/>
      <c r="S237" s="150"/>
      <c r="T237" s="150"/>
      <c r="U237" s="150"/>
      <c r="AF237" s="14" t="s">
        <v>0</v>
      </c>
    </row>
    <row r="238" spans="2:34" ht="12.75" hidden="1" customHeight="1" x14ac:dyDescent="0.2">
      <c r="B238" s="102"/>
      <c r="C238" s="102"/>
      <c r="D238" s="111"/>
      <c r="E238" s="104"/>
      <c r="F238" s="105"/>
      <c r="G238" s="105"/>
      <c r="H238" s="105"/>
      <c r="I238" s="105"/>
      <c r="J238" s="105"/>
      <c r="K238" s="105"/>
      <c r="L238" s="105"/>
      <c r="M238" s="105"/>
      <c r="N238" s="109"/>
      <c r="O238" s="109"/>
      <c r="P238" s="109"/>
      <c r="Q238" s="109"/>
      <c r="R238" s="105"/>
      <c r="S238" s="105"/>
      <c r="T238" s="105"/>
      <c r="U238" s="105"/>
    </row>
    <row r="239" spans="2:34" ht="15.75" hidden="1" customHeight="1" x14ac:dyDescent="0.2">
      <c r="B239" s="102"/>
      <c r="C239" s="102"/>
      <c r="D239" s="102"/>
      <c r="E239" s="102"/>
      <c r="F239" s="105"/>
      <c r="G239" s="105"/>
      <c r="H239" s="105"/>
      <c r="I239" s="105"/>
      <c r="J239" s="105"/>
      <c r="K239" s="105"/>
      <c r="L239" s="105"/>
      <c r="M239" s="105"/>
      <c r="N239" s="105"/>
      <c r="O239" s="105"/>
      <c r="P239" s="105"/>
      <c r="Q239" s="105"/>
      <c r="R239" s="105"/>
      <c r="S239" s="105"/>
      <c r="T239" s="105"/>
      <c r="U239" s="105"/>
    </row>
    <row r="240" spans="2:34" ht="15.75" hidden="1" customHeight="1" x14ac:dyDescent="0.2">
      <c r="B240" s="607">
        <f>K72</f>
        <v>0</v>
      </c>
      <c r="C240" s="608"/>
      <c r="D240" s="608"/>
      <c r="E240" s="608"/>
      <c r="F240" s="608"/>
      <c r="G240" s="608"/>
      <c r="H240" s="608"/>
      <c r="I240" s="608"/>
      <c r="J240" s="609"/>
      <c r="K240" s="112"/>
      <c r="L240" s="112"/>
      <c r="M240" s="112"/>
      <c r="N240" s="113"/>
      <c r="O240" s="113"/>
      <c r="P240" s="631">
        <f>S72</f>
        <v>0</v>
      </c>
      <c r="Q240" s="632"/>
      <c r="R240" s="632"/>
      <c r="S240" s="632"/>
      <c r="T240" s="632"/>
      <c r="U240" s="633"/>
    </row>
    <row r="241" spans="2:44" ht="15.75" hidden="1" customHeight="1" x14ac:dyDescent="0.2">
      <c r="B241" s="102"/>
      <c r="C241" s="102"/>
      <c r="D241" s="102"/>
      <c r="E241" s="102"/>
      <c r="F241" s="105"/>
      <c r="G241" s="105"/>
      <c r="H241" s="105"/>
      <c r="I241" s="114"/>
      <c r="J241" s="115"/>
      <c r="K241" s="112"/>
      <c r="L241" s="112"/>
      <c r="M241" s="112"/>
      <c r="N241" s="113"/>
      <c r="O241" s="113"/>
      <c r="P241" s="113"/>
      <c r="Q241" s="113"/>
      <c r="R241" s="113"/>
      <c r="S241" s="112"/>
      <c r="T241" s="112"/>
      <c r="U241" s="112"/>
    </row>
    <row r="242" spans="2:44" ht="15.75" customHeight="1" x14ac:dyDescent="0.2">
      <c r="B242" s="723" t="s">
        <v>208</v>
      </c>
      <c r="C242" s="723"/>
      <c r="D242" s="723"/>
      <c r="E242" s="723"/>
      <c r="F242" s="723"/>
      <c r="G242" s="723"/>
      <c r="H242" s="723"/>
      <c r="I242" s="723"/>
      <c r="J242" s="723"/>
      <c r="K242" s="723"/>
      <c r="L242" s="723"/>
      <c r="M242" s="723"/>
      <c r="N242" s="723"/>
      <c r="O242" s="723"/>
      <c r="P242" s="723"/>
      <c r="Q242" s="723"/>
      <c r="R242" s="723"/>
      <c r="S242" s="723"/>
      <c r="T242" s="723"/>
      <c r="U242" s="723"/>
    </row>
    <row r="243" spans="2:44" ht="15.75" customHeight="1" x14ac:dyDescent="0.2">
      <c r="B243" s="724" t="str">
        <f>'Eva. classe'!B154</f>
        <v>Parcours citoyen</v>
      </c>
      <c r="C243" s="725"/>
      <c r="D243" s="725"/>
      <c r="E243" s="725"/>
      <c r="F243" s="725"/>
      <c r="G243" s="725"/>
      <c r="H243" s="725"/>
      <c r="I243" s="725"/>
      <c r="J243" s="726"/>
      <c r="K243" s="688">
        <f>'Eva. classe'!B157</f>
        <v>0</v>
      </c>
      <c r="L243" s="688"/>
      <c r="M243" s="688"/>
      <c r="N243" s="688"/>
      <c r="O243" s="688"/>
      <c r="P243" s="688"/>
      <c r="Q243" s="688"/>
      <c r="R243" s="688"/>
      <c r="S243" s="688"/>
      <c r="T243" s="688"/>
      <c r="U243" s="689"/>
      <c r="AE243" s="700"/>
      <c r="AF243" s="700"/>
      <c r="AG243" s="700"/>
      <c r="AH243" s="700"/>
      <c r="AI243" s="700"/>
      <c r="AJ243" s="700"/>
      <c r="AK243" s="700"/>
      <c r="AL243" s="700"/>
      <c r="AM243" s="700"/>
      <c r="AN243" s="700"/>
      <c r="AO243" s="700"/>
      <c r="AP243" s="700"/>
      <c r="AQ243" s="700"/>
      <c r="AR243" s="700"/>
    </row>
    <row r="244" spans="2:44" ht="15.75" customHeight="1" x14ac:dyDescent="0.2">
      <c r="B244" s="727"/>
      <c r="C244" s="626"/>
      <c r="D244" s="626"/>
      <c r="E244" s="626"/>
      <c r="F244" s="626"/>
      <c r="G244" s="626"/>
      <c r="H244" s="626"/>
      <c r="I244" s="626"/>
      <c r="J244" s="627"/>
      <c r="K244" s="690"/>
      <c r="L244" s="690"/>
      <c r="M244" s="690"/>
      <c r="N244" s="690"/>
      <c r="O244" s="690"/>
      <c r="P244" s="690"/>
      <c r="Q244" s="690"/>
      <c r="R244" s="690"/>
      <c r="S244" s="690"/>
      <c r="T244" s="690"/>
      <c r="U244" s="691"/>
      <c r="AE244" s="700"/>
      <c r="AF244" s="700"/>
      <c r="AG244" s="700"/>
      <c r="AH244" s="700"/>
      <c r="AI244" s="700"/>
      <c r="AJ244" s="700"/>
      <c r="AK244" s="700"/>
      <c r="AL244" s="700"/>
      <c r="AM244" s="700"/>
      <c r="AN244" s="700"/>
      <c r="AO244" s="700"/>
      <c r="AP244" s="700"/>
      <c r="AQ244" s="700"/>
      <c r="AR244" s="700"/>
    </row>
    <row r="245" spans="2:44" ht="15.75" customHeight="1" x14ac:dyDescent="0.2">
      <c r="B245" s="727"/>
      <c r="C245" s="626"/>
      <c r="D245" s="626"/>
      <c r="E245" s="626"/>
      <c r="F245" s="626"/>
      <c r="G245" s="626"/>
      <c r="H245" s="626"/>
      <c r="I245" s="626"/>
      <c r="J245" s="627"/>
      <c r="K245" s="690" t="str">
        <f>IF(Z246=0,"",CONCATENATE(K17,INDEX(#REF!,Z246)))</f>
        <v/>
      </c>
      <c r="L245" s="690"/>
      <c r="M245" s="690"/>
      <c r="N245" s="690"/>
      <c r="O245" s="690"/>
      <c r="P245" s="690"/>
      <c r="Q245" s="690"/>
      <c r="R245" s="690"/>
      <c r="S245" s="690"/>
      <c r="T245" s="690"/>
      <c r="U245" s="691"/>
      <c r="X245" s="14" t="s">
        <v>117</v>
      </c>
      <c r="Y245" s="14" t="s">
        <v>118</v>
      </c>
      <c r="Z245" s="14" t="s">
        <v>119</v>
      </c>
      <c r="AE245" s="700"/>
      <c r="AF245" s="700"/>
      <c r="AG245" s="700"/>
      <c r="AH245" s="700"/>
      <c r="AI245" s="700"/>
      <c r="AJ245" s="700"/>
      <c r="AK245" s="700"/>
      <c r="AL245" s="700"/>
      <c r="AM245" s="700"/>
      <c r="AN245" s="700"/>
      <c r="AO245" s="700"/>
      <c r="AP245" s="700"/>
      <c r="AQ245" s="700"/>
      <c r="AR245" s="700"/>
    </row>
    <row r="246" spans="2:44" ht="15.75" customHeight="1" x14ac:dyDescent="0.2">
      <c r="B246" s="728"/>
      <c r="C246" s="729"/>
      <c r="D246" s="729"/>
      <c r="E246" s="729"/>
      <c r="F246" s="729"/>
      <c r="G246" s="729"/>
      <c r="H246" s="729"/>
      <c r="I246" s="729"/>
      <c r="J246" s="730"/>
      <c r="K246" s="692"/>
      <c r="L246" s="692"/>
      <c r="M246" s="692"/>
      <c r="N246" s="692"/>
      <c r="O246" s="692"/>
      <c r="P246" s="692"/>
      <c r="Q246" s="692"/>
      <c r="R246" s="692"/>
      <c r="S246" s="692"/>
      <c r="T246" s="692"/>
      <c r="U246" s="693"/>
      <c r="X246" s="375">
        <f>INDEX('Eva. classe'!C154:AF154,$R$24)</f>
        <v>0</v>
      </c>
      <c r="Y246" s="375">
        <f>INDEX('Eva. classe'!AG154:BJ154,$R$24)</f>
        <v>0</v>
      </c>
      <c r="Z246" s="375">
        <f>INDEX('Eva. classe'!BK154:CN154,$R$24)</f>
        <v>0</v>
      </c>
      <c r="AE246" s="700"/>
      <c r="AF246" s="700"/>
      <c r="AG246" s="700"/>
      <c r="AH246" s="700"/>
      <c r="AI246" s="700"/>
      <c r="AJ246" s="700"/>
      <c r="AK246" s="700"/>
      <c r="AL246" s="700"/>
      <c r="AM246" s="700"/>
      <c r="AN246" s="700"/>
      <c r="AO246" s="700"/>
      <c r="AP246" s="700"/>
      <c r="AQ246" s="700"/>
      <c r="AR246" s="700"/>
    </row>
    <row r="247" spans="2:44" ht="15.75" customHeight="1" x14ac:dyDescent="0.2">
      <c r="B247" s="702" t="str">
        <f>'Eva. classe'!B158</f>
        <v>Parcours d'éducation artistique et culturelle</v>
      </c>
      <c r="C247" s="703"/>
      <c r="D247" s="703"/>
      <c r="E247" s="703"/>
      <c r="F247" s="703"/>
      <c r="G247" s="703"/>
      <c r="H247" s="703"/>
      <c r="I247" s="703"/>
      <c r="J247" s="704"/>
      <c r="K247" s="753">
        <f>'Eva. classe'!B161</f>
        <v>0</v>
      </c>
      <c r="L247" s="754"/>
      <c r="M247" s="754"/>
      <c r="N247" s="754"/>
      <c r="O247" s="754"/>
      <c r="P247" s="754"/>
      <c r="Q247" s="754"/>
      <c r="R247" s="754"/>
      <c r="S247" s="754"/>
      <c r="T247" s="754"/>
      <c r="U247" s="755"/>
      <c r="X247" s="13"/>
      <c r="Y247" s="13"/>
      <c r="Z247" s="13"/>
      <c r="AE247" s="700"/>
      <c r="AF247" s="700"/>
      <c r="AG247" s="700"/>
      <c r="AH247" s="700"/>
      <c r="AI247" s="700"/>
      <c r="AJ247" s="700"/>
      <c r="AK247" s="700"/>
      <c r="AL247" s="700"/>
      <c r="AM247" s="700"/>
      <c r="AN247" s="700"/>
      <c r="AO247" s="700"/>
      <c r="AP247" s="700"/>
      <c r="AQ247" s="700"/>
      <c r="AR247" s="700"/>
    </row>
    <row r="248" spans="2:44" ht="15.75" customHeight="1" x14ac:dyDescent="0.2">
      <c r="B248" s="705"/>
      <c r="C248" s="628"/>
      <c r="D248" s="628"/>
      <c r="E248" s="628"/>
      <c r="F248" s="628"/>
      <c r="G248" s="628"/>
      <c r="H248" s="628"/>
      <c r="I248" s="628"/>
      <c r="J248" s="629"/>
      <c r="K248" s="756"/>
      <c r="L248" s="757"/>
      <c r="M248" s="757"/>
      <c r="N248" s="757"/>
      <c r="O248" s="757"/>
      <c r="P248" s="757"/>
      <c r="Q248" s="757"/>
      <c r="R248" s="757"/>
      <c r="S248" s="757"/>
      <c r="T248" s="757"/>
      <c r="U248" s="758"/>
      <c r="X248" s="13"/>
      <c r="Y248" s="13"/>
      <c r="Z248" s="13"/>
      <c r="AE248" s="700"/>
      <c r="AF248" s="700"/>
      <c r="AG248" s="700"/>
      <c r="AH248" s="700"/>
      <c r="AI248" s="700"/>
      <c r="AJ248" s="700"/>
      <c r="AK248" s="700"/>
      <c r="AL248" s="700"/>
      <c r="AM248" s="700"/>
      <c r="AN248" s="700"/>
      <c r="AO248" s="700"/>
      <c r="AP248" s="700"/>
      <c r="AQ248" s="700"/>
      <c r="AR248" s="700"/>
    </row>
    <row r="249" spans="2:44" ht="15.75" customHeight="1" x14ac:dyDescent="0.2">
      <c r="B249" s="705"/>
      <c r="C249" s="628"/>
      <c r="D249" s="628"/>
      <c r="E249" s="628"/>
      <c r="F249" s="628"/>
      <c r="G249" s="628"/>
      <c r="H249" s="628"/>
      <c r="I249" s="628"/>
      <c r="J249" s="629"/>
      <c r="K249" s="756"/>
      <c r="L249" s="757"/>
      <c r="M249" s="757"/>
      <c r="N249" s="757"/>
      <c r="O249" s="757"/>
      <c r="P249" s="757"/>
      <c r="Q249" s="757"/>
      <c r="R249" s="757"/>
      <c r="S249" s="757"/>
      <c r="T249" s="757"/>
      <c r="U249" s="758"/>
      <c r="X249" s="14" t="s">
        <v>117</v>
      </c>
      <c r="Y249" s="14" t="s">
        <v>118</v>
      </c>
      <c r="Z249" s="14" t="s">
        <v>119</v>
      </c>
      <c r="AE249" s="700"/>
      <c r="AF249" s="700"/>
      <c r="AG249" s="700"/>
      <c r="AH249" s="700"/>
      <c r="AI249" s="700"/>
      <c r="AJ249" s="700"/>
      <c r="AK249" s="700"/>
      <c r="AL249" s="700"/>
      <c r="AM249" s="700"/>
      <c r="AN249" s="700"/>
      <c r="AO249" s="700"/>
      <c r="AP249" s="700"/>
      <c r="AQ249" s="700"/>
      <c r="AR249" s="700"/>
    </row>
    <row r="250" spans="2:44" ht="15.75" customHeight="1" x14ac:dyDescent="0.2">
      <c r="B250" s="706"/>
      <c r="C250" s="707"/>
      <c r="D250" s="707"/>
      <c r="E250" s="707"/>
      <c r="F250" s="707"/>
      <c r="G250" s="707"/>
      <c r="H250" s="707"/>
      <c r="I250" s="707"/>
      <c r="J250" s="708"/>
      <c r="K250" s="759"/>
      <c r="L250" s="760"/>
      <c r="M250" s="760"/>
      <c r="N250" s="760"/>
      <c r="O250" s="760"/>
      <c r="P250" s="760"/>
      <c r="Q250" s="760"/>
      <c r="R250" s="760"/>
      <c r="S250" s="760"/>
      <c r="T250" s="760"/>
      <c r="U250" s="761"/>
      <c r="X250" s="375">
        <f>INDEX('Eva. classe'!C158:AF158,$R$24)</f>
        <v>0</v>
      </c>
      <c r="Y250" s="375">
        <f>INDEX('Eva. classe'!AG158:BJ158,$R$24)</f>
        <v>0</v>
      </c>
      <c r="Z250" s="375">
        <f>INDEX('Eva. classe'!BK158:CN158,$R$24)</f>
        <v>0</v>
      </c>
      <c r="AE250" s="700"/>
      <c r="AF250" s="700"/>
      <c r="AG250" s="700"/>
      <c r="AH250" s="700"/>
      <c r="AI250" s="700"/>
      <c r="AJ250" s="700"/>
      <c r="AK250" s="700"/>
      <c r="AL250" s="700"/>
      <c r="AM250" s="700"/>
      <c r="AN250" s="700"/>
      <c r="AO250" s="700"/>
      <c r="AP250" s="700"/>
      <c r="AQ250" s="700"/>
      <c r="AR250" s="700"/>
    </row>
    <row r="251" spans="2:44" ht="15.75" customHeight="1" x14ac:dyDescent="0.2">
      <c r="B251" s="709" t="str">
        <f>'Eva. classe'!B162</f>
        <v>Parcours d'éducation à la santé</v>
      </c>
      <c r="C251" s="709"/>
      <c r="D251" s="709"/>
      <c r="E251" s="709"/>
      <c r="F251" s="709"/>
      <c r="G251" s="709"/>
      <c r="H251" s="709"/>
      <c r="I251" s="709"/>
      <c r="J251" s="710"/>
      <c r="K251" s="699">
        <f>'Eva. classe'!B165</f>
        <v>0</v>
      </c>
      <c r="L251" s="699"/>
      <c r="M251" s="699"/>
      <c r="N251" s="699"/>
      <c r="O251" s="699"/>
      <c r="P251" s="699"/>
      <c r="Q251" s="699"/>
      <c r="R251" s="699"/>
      <c r="S251" s="699"/>
      <c r="T251" s="699"/>
      <c r="U251" s="699"/>
      <c r="X251" s="13"/>
      <c r="Y251" s="13"/>
      <c r="Z251" s="13"/>
      <c r="AE251" s="751"/>
      <c r="AF251" s="751"/>
      <c r="AG251" s="751"/>
      <c r="AH251" s="751"/>
      <c r="AI251" s="751"/>
      <c r="AJ251" s="751"/>
      <c r="AK251" s="751"/>
      <c r="AL251" s="751"/>
      <c r="AM251" s="751"/>
      <c r="AN251" s="751"/>
      <c r="AO251" s="751"/>
      <c r="AP251" s="751"/>
      <c r="AQ251" s="751"/>
      <c r="AR251" s="751"/>
    </row>
    <row r="252" spans="2:44" ht="15.75" customHeight="1" x14ac:dyDescent="0.2">
      <c r="B252" s="603"/>
      <c r="C252" s="603"/>
      <c r="D252" s="603"/>
      <c r="E252" s="603"/>
      <c r="F252" s="603"/>
      <c r="G252" s="603"/>
      <c r="H252" s="603"/>
      <c r="I252" s="603"/>
      <c r="J252" s="604"/>
      <c r="K252" s="699"/>
      <c r="L252" s="699"/>
      <c r="M252" s="699"/>
      <c r="N252" s="699"/>
      <c r="O252" s="699"/>
      <c r="P252" s="699"/>
      <c r="Q252" s="699"/>
      <c r="R252" s="699"/>
      <c r="S252" s="699"/>
      <c r="T252" s="699"/>
      <c r="U252" s="699"/>
      <c r="X252" s="13"/>
      <c r="Y252" s="13"/>
      <c r="Z252" s="13"/>
      <c r="AE252" s="700"/>
      <c r="AF252" s="700"/>
      <c r="AG252" s="700"/>
      <c r="AH252" s="700"/>
      <c r="AI252" s="700"/>
      <c r="AJ252" s="700"/>
      <c r="AK252" s="700"/>
      <c r="AL252" s="700"/>
      <c r="AM252" s="700"/>
      <c r="AN252" s="700"/>
      <c r="AO252" s="700"/>
      <c r="AP252" s="700"/>
      <c r="AQ252" s="700"/>
      <c r="AR252" s="700"/>
    </row>
    <row r="253" spans="2:44" ht="15.75" customHeight="1" x14ac:dyDescent="0.2">
      <c r="B253" s="603"/>
      <c r="C253" s="603"/>
      <c r="D253" s="603"/>
      <c r="E253" s="603"/>
      <c r="F253" s="603"/>
      <c r="G253" s="603"/>
      <c r="H253" s="603"/>
      <c r="I253" s="603"/>
      <c r="J253" s="604"/>
      <c r="K253" s="699" t="str">
        <f>IF(Z254=0,"",CONCATENATE($K$17,INDEX(#REF!,X254)))</f>
        <v/>
      </c>
      <c r="L253" s="699"/>
      <c r="M253" s="699"/>
      <c r="N253" s="699"/>
      <c r="O253" s="699"/>
      <c r="P253" s="699"/>
      <c r="Q253" s="699"/>
      <c r="R253" s="699"/>
      <c r="S253" s="699"/>
      <c r="T253" s="699"/>
      <c r="U253" s="748"/>
      <c r="X253" s="14" t="s">
        <v>117</v>
      </c>
      <c r="Y253" s="14" t="s">
        <v>118</v>
      </c>
      <c r="Z253" s="14" t="s">
        <v>119</v>
      </c>
      <c r="AE253" s="700"/>
      <c r="AF253" s="700"/>
      <c r="AG253" s="700"/>
      <c r="AH253" s="700"/>
      <c r="AI253" s="700"/>
      <c r="AJ253" s="700"/>
      <c r="AK253" s="700"/>
      <c r="AL253" s="700"/>
      <c r="AM253" s="700"/>
      <c r="AN253" s="700"/>
      <c r="AO253" s="700"/>
      <c r="AP253" s="700"/>
      <c r="AQ253" s="700"/>
      <c r="AR253" s="700"/>
    </row>
    <row r="254" spans="2:44" ht="15.75" customHeight="1" x14ac:dyDescent="0.2">
      <c r="B254" s="603"/>
      <c r="C254" s="603"/>
      <c r="D254" s="603"/>
      <c r="E254" s="603"/>
      <c r="F254" s="603"/>
      <c r="G254" s="603"/>
      <c r="H254" s="603"/>
      <c r="I254" s="603"/>
      <c r="J254" s="604"/>
      <c r="K254" s="749"/>
      <c r="L254" s="749"/>
      <c r="M254" s="749"/>
      <c r="N254" s="749"/>
      <c r="O254" s="749"/>
      <c r="P254" s="749"/>
      <c r="Q254" s="749"/>
      <c r="R254" s="749"/>
      <c r="S254" s="749"/>
      <c r="T254" s="749"/>
      <c r="U254" s="750"/>
      <c r="X254" s="375">
        <f>INDEX('Eva. classe'!C162:AF162,$R$24)</f>
        <v>0</v>
      </c>
      <c r="Y254" s="375">
        <f>INDEX('Eva. classe'!AG162:BJ162,$R$24)</f>
        <v>0</v>
      </c>
      <c r="Z254" s="375">
        <f>INDEX('Eva. classe'!BK162:CN162,$R$24)</f>
        <v>0</v>
      </c>
      <c r="AE254" s="700"/>
      <c r="AF254" s="700"/>
      <c r="AG254" s="700"/>
      <c r="AH254" s="700"/>
      <c r="AI254" s="700"/>
      <c r="AJ254" s="700"/>
      <c r="AK254" s="700"/>
      <c r="AL254" s="700"/>
      <c r="AM254" s="700"/>
      <c r="AN254" s="700"/>
      <c r="AO254" s="700"/>
      <c r="AP254" s="700"/>
      <c r="AQ254" s="700"/>
      <c r="AR254" s="700"/>
    </row>
    <row r="255" spans="2:44" ht="15.75" customHeight="1" x14ac:dyDescent="0.2">
      <c r="B255" s="102"/>
      <c r="C255" s="102"/>
      <c r="D255" s="102"/>
      <c r="E255" s="102"/>
      <c r="F255" s="105"/>
      <c r="G255" s="105"/>
      <c r="H255" s="105"/>
      <c r="I255" s="114"/>
      <c r="J255" s="115"/>
      <c r="K255" s="112"/>
      <c r="L255" s="112"/>
      <c r="M255" s="112"/>
      <c r="N255" s="113"/>
      <c r="O255" s="113"/>
      <c r="P255" s="113"/>
      <c r="Q255" s="113"/>
      <c r="R255" s="113"/>
      <c r="S255" s="112"/>
      <c r="T255" s="112"/>
      <c r="U255" s="112"/>
      <c r="X255" s="13"/>
      <c r="Y255" s="13"/>
      <c r="Z255" s="13"/>
    </row>
    <row r="256" spans="2:44" ht="15.75" customHeight="1" x14ac:dyDescent="0.2">
      <c r="B256" s="714" t="s">
        <v>210</v>
      </c>
      <c r="C256" s="714"/>
      <c r="D256" s="714"/>
      <c r="E256" s="714"/>
      <c r="F256" s="714"/>
      <c r="G256" s="714"/>
      <c r="H256" s="714"/>
      <c r="I256" s="714"/>
      <c r="J256" s="714"/>
      <c r="K256" s="714"/>
      <c r="L256" s="714"/>
      <c r="M256" s="714"/>
      <c r="N256" s="714"/>
      <c r="O256" s="714"/>
      <c r="P256" s="714"/>
      <c r="Q256" s="714"/>
      <c r="R256" s="714"/>
      <c r="S256" s="714"/>
      <c r="T256" s="714"/>
      <c r="U256" s="714"/>
      <c r="X256" s="13"/>
      <c r="Y256" s="13"/>
      <c r="Z256" s="13"/>
    </row>
    <row r="257" spans="1:26" ht="15.75" customHeight="1" x14ac:dyDescent="0.2">
      <c r="B257" s="715">
        <f>INDEX(Suivis!E3:E32,$R$24)</f>
        <v>0</v>
      </c>
      <c r="C257" s="716"/>
      <c r="D257" s="716"/>
      <c r="E257" s="716"/>
      <c r="F257" s="716"/>
      <c r="G257" s="716"/>
      <c r="H257" s="716"/>
      <c r="I257" s="716"/>
      <c r="J257" s="716"/>
      <c r="K257" s="716"/>
      <c r="L257" s="716"/>
      <c r="M257" s="716"/>
      <c r="N257" s="716"/>
      <c r="O257" s="716"/>
      <c r="P257" s="716"/>
      <c r="Q257" s="716"/>
      <c r="R257" s="716"/>
      <c r="S257" s="716"/>
      <c r="T257" s="716"/>
      <c r="U257" s="716"/>
      <c r="X257" s="13"/>
      <c r="Y257" s="13"/>
      <c r="Z257" s="13"/>
    </row>
    <row r="258" spans="1:26" ht="15.75" customHeight="1" x14ac:dyDescent="0.2">
      <c r="B258" s="716"/>
      <c r="C258" s="716"/>
      <c r="D258" s="716"/>
      <c r="E258" s="716"/>
      <c r="F258" s="716"/>
      <c r="G258" s="716"/>
      <c r="H258" s="716"/>
      <c r="I258" s="716"/>
      <c r="J258" s="716"/>
      <c r="K258" s="716"/>
      <c r="L258" s="716"/>
      <c r="M258" s="716"/>
      <c r="N258" s="716"/>
      <c r="O258" s="716"/>
      <c r="P258" s="716"/>
      <c r="Q258" s="716"/>
      <c r="R258" s="716"/>
      <c r="S258" s="716"/>
      <c r="T258" s="716"/>
      <c r="U258" s="716"/>
      <c r="X258" s="13"/>
      <c r="Y258" s="13"/>
      <c r="Z258" s="13"/>
    </row>
    <row r="259" spans="1:26" ht="15.75" customHeight="1" x14ac:dyDescent="0.2">
      <c r="B259" s="716"/>
      <c r="C259" s="716"/>
      <c r="D259" s="716"/>
      <c r="E259" s="716"/>
      <c r="F259" s="716"/>
      <c r="G259" s="716"/>
      <c r="H259" s="716"/>
      <c r="I259" s="716"/>
      <c r="J259" s="716"/>
      <c r="K259" s="716"/>
      <c r="L259" s="716"/>
      <c r="M259" s="716"/>
      <c r="N259" s="716"/>
      <c r="O259" s="716"/>
      <c r="P259" s="716"/>
      <c r="Q259" s="716"/>
      <c r="R259" s="716"/>
      <c r="S259" s="716"/>
      <c r="T259" s="716"/>
      <c r="U259" s="716"/>
      <c r="X259" s="13"/>
      <c r="Y259" s="13"/>
      <c r="Z259" s="13"/>
    </row>
    <row r="260" spans="1:26" ht="15.75" customHeight="1" x14ac:dyDescent="0.2">
      <c r="B260" s="716"/>
      <c r="C260" s="716"/>
      <c r="D260" s="716"/>
      <c r="E260" s="716"/>
      <c r="F260" s="716"/>
      <c r="G260" s="716"/>
      <c r="H260" s="716"/>
      <c r="I260" s="716"/>
      <c r="J260" s="716"/>
      <c r="K260" s="716"/>
      <c r="L260" s="716"/>
      <c r="M260" s="716"/>
      <c r="N260" s="716"/>
      <c r="O260" s="716"/>
      <c r="P260" s="716"/>
      <c r="Q260" s="716"/>
      <c r="R260" s="716"/>
      <c r="S260" s="716"/>
      <c r="T260" s="716"/>
      <c r="U260" s="716"/>
      <c r="X260" s="13"/>
      <c r="Y260" s="13"/>
      <c r="Z260" s="13"/>
    </row>
    <row r="261" spans="1:26" ht="18" customHeight="1" x14ac:dyDescent="0.2">
      <c r="A261" s="14"/>
      <c r="B261" s="102"/>
      <c r="C261" s="102"/>
      <c r="D261" s="102"/>
      <c r="E261" s="102"/>
      <c r="F261" s="105"/>
      <c r="G261" s="105"/>
      <c r="H261" s="105"/>
      <c r="I261" s="114"/>
      <c r="J261" s="115"/>
      <c r="K261" s="112"/>
      <c r="L261" s="112"/>
      <c r="M261" s="112"/>
      <c r="N261" s="113"/>
      <c r="O261" s="113"/>
      <c r="P261" s="113"/>
      <c r="Q261" s="113"/>
      <c r="R261" s="113"/>
      <c r="S261" s="112"/>
      <c r="T261" s="112"/>
      <c r="U261" s="112"/>
    </row>
    <row r="262" spans="1:26" ht="15.75" hidden="1" customHeight="1" x14ac:dyDescent="0.2">
      <c r="B262" s="151"/>
      <c r="C262" s="151"/>
      <c r="D262" s="151"/>
      <c r="E262" s="151"/>
      <c r="F262" s="151"/>
      <c r="G262" s="151"/>
      <c r="H262" s="151"/>
      <c r="I262" s="151"/>
      <c r="J262" s="151"/>
      <c r="K262" s="151"/>
      <c r="L262" s="151"/>
      <c r="M262" s="151"/>
      <c r="N262" s="105"/>
      <c r="O262" s="105"/>
      <c r="P262" s="105"/>
      <c r="Q262" s="105"/>
      <c r="R262" s="105"/>
      <c r="S262" s="105"/>
      <c r="T262" s="105"/>
      <c r="U262" s="105"/>
    </row>
    <row r="263" spans="1:26" ht="15.75" customHeight="1" x14ac:dyDescent="0.2">
      <c r="B263" s="600" t="str">
        <f>CONCATENATE("Bilan de l'acquisition des connaissances et compétences de: ",K17," ",K16)</f>
        <v>Bilan de l'acquisition des connaissances et compétences de: 0 0</v>
      </c>
      <c r="C263" s="600"/>
      <c r="D263" s="600"/>
      <c r="E263" s="600"/>
      <c r="F263" s="600"/>
      <c r="G263" s="600"/>
      <c r="H263" s="600"/>
      <c r="I263" s="600"/>
      <c r="J263" s="600"/>
      <c r="K263" s="600"/>
      <c r="L263" s="600"/>
      <c r="M263" s="600"/>
      <c r="N263" s="600"/>
      <c r="O263" s="600"/>
      <c r="P263" s="600"/>
      <c r="Q263" s="600"/>
      <c r="R263" s="600"/>
      <c r="S263" s="600"/>
      <c r="T263" s="600"/>
      <c r="U263" s="600"/>
    </row>
    <row r="264" spans="1:26" ht="15.75" customHeight="1" x14ac:dyDescent="0.2">
      <c r="B264" s="151"/>
      <c r="C264" s="151"/>
      <c r="D264" s="151"/>
      <c r="E264" s="151"/>
      <c r="F264" s="151"/>
      <c r="G264" s="151"/>
      <c r="H264" s="151"/>
      <c r="I264" s="151"/>
      <c r="J264" s="151"/>
      <c r="K264" s="151"/>
      <c r="L264" s="151"/>
      <c r="M264" s="151"/>
      <c r="N264" s="105"/>
      <c r="O264" s="105"/>
      <c r="P264" s="105"/>
      <c r="Q264" s="105"/>
      <c r="R264" s="105"/>
      <c r="S264" s="105"/>
      <c r="T264" s="105"/>
      <c r="U264" s="105"/>
    </row>
    <row r="265" spans="1:26" ht="26.25" customHeight="1" x14ac:dyDescent="0.2">
      <c r="B265" s="597" t="s">
        <v>11</v>
      </c>
      <c r="C265" s="752" t="s">
        <v>209</v>
      </c>
      <c r="D265" s="752"/>
      <c r="E265" s="752"/>
      <c r="F265" s="752"/>
      <c r="G265" s="752"/>
      <c r="H265" s="752"/>
      <c r="I265" s="752"/>
      <c r="J265" s="752"/>
      <c r="K265" s="752"/>
      <c r="L265" s="752"/>
      <c r="M265" s="752"/>
      <c r="N265" s="752"/>
      <c r="O265" s="752"/>
      <c r="P265" s="752"/>
      <c r="Q265" s="752"/>
      <c r="R265" s="752"/>
      <c r="S265" s="752"/>
      <c r="T265" s="752"/>
      <c r="U265" s="752"/>
    </row>
    <row r="266" spans="1:26" ht="135" hidden="1" customHeight="1" x14ac:dyDescent="0.2">
      <c r="B266" s="597"/>
      <c r="C266" s="593">
        <f>INDEX(Commentaires!C2:O31,'Profil classe'!Q2,1)</f>
        <v>0</v>
      </c>
      <c r="D266" s="593"/>
      <c r="E266" s="593"/>
      <c r="F266" s="593"/>
      <c r="G266" s="593"/>
      <c r="H266" s="593"/>
      <c r="I266" s="593"/>
      <c r="J266" s="593"/>
      <c r="K266" s="593"/>
      <c r="L266" s="593"/>
      <c r="M266" s="593"/>
      <c r="N266" s="593"/>
      <c r="O266" s="593"/>
      <c r="P266" s="593"/>
      <c r="Q266" s="593"/>
      <c r="R266" s="593"/>
      <c r="S266" s="593"/>
      <c r="T266" s="593"/>
      <c r="U266" s="593"/>
    </row>
    <row r="267" spans="1:26" ht="15" hidden="1" customHeight="1" x14ac:dyDescent="0.2">
      <c r="B267" s="597"/>
      <c r="C267" s="152"/>
      <c r="D267" s="152"/>
      <c r="E267" s="152"/>
      <c r="F267" s="152"/>
      <c r="G267" s="152"/>
      <c r="H267" s="152"/>
      <c r="I267" s="152"/>
      <c r="J267" s="152"/>
      <c r="K267" s="152"/>
      <c r="L267" s="599" t="str">
        <f>IF(Commentaires!I1="","","Date d'envoi du livret :")</f>
        <v/>
      </c>
      <c r="M267" s="599"/>
      <c r="N267" s="599"/>
      <c r="O267" s="599"/>
      <c r="P267" s="599"/>
      <c r="Q267" s="598">
        <f>Commentaires!I1</f>
        <v>0</v>
      </c>
      <c r="R267" s="598"/>
      <c r="S267" s="598"/>
      <c r="T267" s="598"/>
      <c r="U267" s="598"/>
    </row>
    <row r="268" spans="1:26" ht="14.1" hidden="1" customHeight="1" x14ac:dyDescent="0.2">
      <c r="B268" s="597"/>
      <c r="C268" s="153"/>
      <c r="D268" s="153"/>
      <c r="E268" s="153"/>
      <c r="F268" s="153"/>
      <c r="G268" s="153"/>
      <c r="H268" s="153"/>
      <c r="I268" s="153"/>
      <c r="J268" s="153"/>
      <c r="K268" s="153"/>
      <c r="L268" s="153"/>
      <c r="M268" s="153"/>
      <c r="N268" s="153"/>
      <c r="O268" s="153"/>
      <c r="P268" s="153"/>
      <c r="Q268" s="153"/>
      <c r="R268" s="153"/>
      <c r="S268" s="153"/>
      <c r="T268" s="153"/>
      <c r="U268" s="105"/>
    </row>
    <row r="269" spans="1:26" ht="135" hidden="1" customHeight="1" x14ac:dyDescent="0.2">
      <c r="B269" s="597"/>
      <c r="C269" s="613">
        <f>INDEX(Commentaires!Q2:Q31,'Profil classe'!Q2,1)</f>
        <v>0</v>
      </c>
      <c r="D269" s="613"/>
      <c r="E269" s="613"/>
      <c r="F269" s="613"/>
      <c r="G269" s="613"/>
      <c r="H269" s="613"/>
      <c r="I269" s="613"/>
      <c r="J269" s="613"/>
      <c r="K269" s="613"/>
      <c r="L269" s="613"/>
      <c r="M269" s="613"/>
      <c r="N269" s="613"/>
      <c r="O269" s="613"/>
      <c r="P269" s="613"/>
      <c r="Q269" s="613"/>
      <c r="R269" s="613"/>
      <c r="S269" s="613"/>
      <c r="T269" s="613"/>
      <c r="U269" s="613"/>
    </row>
    <row r="270" spans="1:26" ht="15" hidden="1" customHeight="1" x14ac:dyDescent="0.2">
      <c r="B270" s="597"/>
      <c r="C270" s="154"/>
      <c r="D270" s="154"/>
      <c r="E270" s="154"/>
      <c r="F270" s="154"/>
      <c r="G270" s="154"/>
      <c r="H270" s="154"/>
      <c r="I270" s="154"/>
      <c r="J270" s="154"/>
      <c r="K270" s="154"/>
      <c r="L270" s="619" t="str">
        <f>IF(Commentaires!W1="","","Date d'envoi du livret :")</f>
        <v/>
      </c>
      <c r="M270" s="619"/>
      <c r="N270" s="619"/>
      <c r="O270" s="619"/>
      <c r="P270" s="619"/>
      <c r="Q270" s="618">
        <f>Commentaires!W1</f>
        <v>0</v>
      </c>
      <c r="R270" s="618"/>
      <c r="S270" s="618"/>
      <c r="T270" s="618"/>
      <c r="U270" s="618"/>
    </row>
    <row r="271" spans="1:26" ht="14.1" hidden="1" customHeight="1" x14ac:dyDescent="0.2">
      <c r="B271" s="597"/>
      <c r="C271" s="153"/>
      <c r="D271" s="153"/>
      <c r="E271" s="153"/>
      <c r="F271" s="153"/>
      <c r="G271" s="153"/>
      <c r="H271" s="153"/>
      <c r="I271" s="153"/>
      <c r="J271" s="153"/>
      <c r="K271" s="153"/>
      <c r="L271" s="153"/>
      <c r="M271" s="153"/>
      <c r="N271" s="153"/>
      <c r="O271" s="153"/>
      <c r="P271" s="153"/>
      <c r="Q271" s="153"/>
      <c r="R271" s="153"/>
      <c r="S271" s="153"/>
      <c r="T271" s="153"/>
      <c r="U271" s="105"/>
    </row>
    <row r="272" spans="1:26" ht="267" customHeight="1" x14ac:dyDescent="0.2">
      <c r="B272" s="597"/>
      <c r="C272" s="747">
        <f>INDEX(Commentaires!AE2:AE31,'Profil classe'!Q5,1)</f>
        <v>0</v>
      </c>
      <c r="D272" s="747"/>
      <c r="E272" s="747"/>
      <c r="F272" s="747"/>
      <c r="G272" s="747"/>
      <c r="H272" s="747"/>
      <c r="I272" s="747"/>
      <c r="J272" s="747"/>
      <c r="K272" s="747"/>
      <c r="L272" s="747"/>
      <c r="M272" s="747"/>
      <c r="N272" s="747"/>
      <c r="O272" s="747"/>
      <c r="P272" s="747"/>
      <c r="Q272" s="747"/>
      <c r="R272" s="747"/>
      <c r="S272" s="747"/>
      <c r="T272" s="747"/>
      <c r="U272" s="747"/>
    </row>
    <row r="273" spans="2:21" ht="15" customHeight="1" x14ac:dyDescent="0.2">
      <c r="B273" s="597"/>
      <c r="C273" s="155"/>
      <c r="D273" s="155"/>
      <c r="E273" s="155"/>
      <c r="F273" s="155"/>
      <c r="G273" s="155"/>
      <c r="H273" s="155"/>
      <c r="I273" s="155"/>
      <c r="J273" s="155"/>
      <c r="K273" s="155"/>
      <c r="L273" s="620" t="str">
        <f>IF(Commentaires!AL1="","","Date d'envoi du livret : ")</f>
        <v/>
      </c>
      <c r="M273" s="620"/>
      <c r="N273" s="620"/>
      <c r="O273" s="620"/>
      <c r="P273" s="620"/>
      <c r="Q273" s="617">
        <f>Commentaires!AL1</f>
        <v>0</v>
      </c>
      <c r="R273" s="617"/>
      <c r="S273" s="617"/>
      <c r="T273" s="617"/>
      <c r="U273" s="617"/>
    </row>
    <row r="274" spans="2:21" ht="15" customHeight="1" x14ac:dyDescent="0.2">
      <c r="B274" s="102"/>
      <c r="C274" s="105"/>
      <c r="D274" s="105"/>
      <c r="E274" s="105"/>
      <c r="F274" s="105"/>
      <c r="G274" s="105"/>
      <c r="H274" s="105"/>
      <c r="I274" s="105"/>
      <c r="J274" s="105"/>
      <c r="K274" s="105"/>
      <c r="L274" s="105"/>
      <c r="M274" s="105"/>
      <c r="N274" s="105"/>
      <c r="O274" s="105"/>
      <c r="P274" s="105"/>
      <c r="Q274" s="105"/>
      <c r="R274" s="105"/>
      <c r="S274" s="105"/>
      <c r="T274" s="105"/>
      <c r="U274" s="105"/>
    </row>
    <row r="275" spans="2:21" ht="14.1" customHeight="1" x14ac:dyDescent="0.2">
      <c r="B275" s="102"/>
      <c r="C275" s="105"/>
      <c r="D275" s="105"/>
      <c r="E275" s="105"/>
      <c r="F275" s="105"/>
      <c r="G275" s="105"/>
      <c r="H275" s="105"/>
      <c r="I275" s="105"/>
      <c r="J275" s="105"/>
      <c r="K275" s="105"/>
      <c r="L275" s="105"/>
      <c r="M275" s="105"/>
      <c r="N275" s="105"/>
      <c r="O275" s="105"/>
      <c r="P275" s="105"/>
      <c r="Q275" s="105"/>
      <c r="R275" s="105"/>
      <c r="S275" s="105"/>
      <c r="T275" s="105"/>
      <c r="U275" s="105"/>
    </row>
    <row r="276" spans="2:21" ht="15.75" customHeight="1" x14ac:dyDescent="0.2">
      <c r="B276" s="623" t="s">
        <v>149</v>
      </c>
      <c r="C276" s="623"/>
      <c r="D276" s="623"/>
      <c r="E276" s="623"/>
      <c r="F276" s="623"/>
      <c r="G276" s="623"/>
      <c r="H276" s="623"/>
      <c r="I276" s="623"/>
      <c r="J276" s="623"/>
      <c r="K276" s="623"/>
      <c r="L276" s="623"/>
      <c r="M276" s="623"/>
      <c r="N276" s="623"/>
      <c r="O276" s="623"/>
      <c r="P276" s="623"/>
      <c r="Q276" s="623"/>
      <c r="R276" s="623"/>
      <c r="S276" s="623"/>
      <c r="T276" s="623"/>
      <c r="U276" s="623"/>
    </row>
    <row r="277" spans="2:21" ht="14.1" customHeight="1" x14ac:dyDescent="0.2">
      <c r="B277" s="621" t="str">
        <f>CONCATENATE("Signature de ",S72,":")</f>
        <v>Signature de 0:</v>
      </c>
      <c r="C277" s="621"/>
      <c r="D277" s="621"/>
      <c r="E277" s="621"/>
      <c r="F277" s="621"/>
      <c r="G277" s="621"/>
      <c r="H277" s="621"/>
      <c r="I277" s="621"/>
      <c r="J277" s="621"/>
      <c r="K277" s="621"/>
      <c r="L277" s="622"/>
      <c r="M277" s="621" t="s">
        <v>150</v>
      </c>
      <c r="N277" s="621"/>
      <c r="O277" s="621"/>
      <c r="P277" s="621"/>
      <c r="Q277" s="621"/>
      <c r="R277" s="621"/>
      <c r="S277" s="621"/>
      <c r="T277" s="621"/>
      <c r="U277" s="621"/>
    </row>
    <row r="278" spans="2:21" ht="14.1" customHeight="1" x14ac:dyDescent="0.2">
      <c r="B278" s="621"/>
      <c r="C278" s="621"/>
      <c r="D278" s="621"/>
      <c r="E278" s="621"/>
      <c r="F278" s="621"/>
      <c r="G278" s="621"/>
      <c r="H278" s="621"/>
      <c r="I278" s="621"/>
      <c r="J278" s="621"/>
      <c r="K278" s="621"/>
      <c r="L278" s="622"/>
      <c r="M278" s="621"/>
      <c r="N278" s="621"/>
      <c r="O278" s="621"/>
      <c r="P278" s="621"/>
      <c r="Q278" s="621"/>
      <c r="R278" s="621"/>
      <c r="S278" s="621"/>
      <c r="T278" s="621"/>
      <c r="U278" s="621"/>
    </row>
    <row r="279" spans="2:21" ht="14.1" customHeight="1" x14ac:dyDescent="0.2">
      <c r="B279" s="621"/>
      <c r="C279" s="621"/>
      <c r="D279" s="621"/>
      <c r="E279" s="621"/>
      <c r="F279" s="621"/>
      <c r="G279" s="621"/>
      <c r="H279" s="621"/>
      <c r="I279" s="621"/>
      <c r="J279" s="621"/>
      <c r="K279" s="621"/>
      <c r="L279" s="622"/>
      <c r="M279" s="621"/>
      <c r="N279" s="621"/>
      <c r="O279" s="621"/>
      <c r="P279" s="621"/>
      <c r="Q279" s="621"/>
      <c r="R279" s="621"/>
      <c r="S279" s="621"/>
      <c r="T279" s="621"/>
      <c r="U279" s="621"/>
    </row>
    <row r="280" spans="2:21" ht="14.1" customHeight="1" x14ac:dyDescent="0.2">
      <c r="B280" s="621"/>
      <c r="C280" s="621"/>
      <c r="D280" s="621"/>
      <c r="E280" s="621"/>
      <c r="F280" s="621"/>
      <c r="G280" s="621"/>
      <c r="H280" s="621"/>
      <c r="I280" s="621"/>
      <c r="J280" s="621"/>
      <c r="K280" s="621"/>
      <c r="L280" s="622"/>
      <c r="M280" s="621"/>
      <c r="N280" s="621"/>
      <c r="O280" s="621"/>
      <c r="P280" s="621"/>
      <c r="Q280" s="621"/>
      <c r="R280" s="621"/>
      <c r="S280" s="621"/>
      <c r="T280" s="621"/>
      <c r="U280" s="621"/>
    </row>
    <row r="281" spans="2:21" ht="14.1" customHeight="1" x14ac:dyDescent="0.2">
      <c r="B281" s="621"/>
      <c r="C281" s="621"/>
      <c r="D281" s="621"/>
      <c r="E281" s="621"/>
      <c r="F281" s="621"/>
      <c r="G281" s="621"/>
      <c r="H281" s="621"/>
      <c r="I281" s="621"/>
      <c r="J281" s="621"/>
      <c r="K281" s="621"/>
      <c r="L281" s="622"/>
      <c r="M281" s="621"/>
      <c r="N281" s="621"/>
      <c r="O281" s="621"/>
      <c r="P281" s="621"/>
      <c r="Q281" s="621"/>
      <c r="R281" s="621"/>
      <c r="S281" s="621"/>
      <c r="T281" s="621"/>
      <c r="U281" s="621"/>
    </row>
    <row r="282" spans="2:21" ht="10.5" customHeight="1" x14ac:dyDescent="0.2">
      <c r="B282" s="14"/>
      <c r="C282" s="14"/>
      <c r="D282" s="14"/>
      <c r="E282" s="14"/>
    </row>
    <row r="283" spans="2:21" ht="15.75" customHeight="1" x14ac:dyDescent="0.2">
      <c r="B283" s="611" t="s">
        <v>211</v>
      </c>
      <c r="C283" s="611"/>
      <c r="D283" s="611"/>
      <c r="E283" s="611"/>
      <c r="F283" s="611"/>
      <c r="G283" s="611"/>
      <c r="H283" s="611"/>
      <c r="I283" s="611"/>
      <c r="J283" s="611"/>
      <c r="K283" s="611"/>
      <c r="L283" s="611"/>
      <c r="M283" s="611"/>
      <c r="N283" s="611"/>
      <c r="O283" s="611"/>
      <c r="P283" s="611"/>
      <c r="Q283" s="611"/>
      <c r="R283" s="611"/>
      <c r="S283" s="611"/>
      <c r="T283" s="611"/>
      <c r="U283" s="611"/>
    </row>
  </sheetData>
  <sheetProtection password="DC7F" sheet="1" objects="1" scenarios="1" selectLockedCells="1"/>
  <mergeCells count="93">
    <mergeCell ref="AE248:AR248"/>
    <mergeCell ref="B240:J240"/>
    <mergeCell ref="P240:U240"/>
    <mergeCell ref="L231:P231"/>
    <mergeCell ref="L214:P214"/>
    <mergeCell ref="L216:P216"/>
    <mergeCell ref="B243:J246"/>
    <mergeCell ref="B247:J250"/>
    <mergeCell ref="B242:U242"/>
    <mergeCell ref="AE243:AR243"/>
    <mergeCell ref="AE244:AR244"/>
    <mergeCell ref="AE245:AR245"/>
    <mergeCell ref="AE246:AR246"/>
    <mergeCell ref="AE247:AR247"/>
    <mergeCell ref="C216:K216"/>
    <mergeCell ref="K247:U250"/>
    <mergeCell ref="AE249:AR249"/>
    <mergeCell ref="AE250:AR250"/>
    <mergeCell ref="B263:U263"/>
    <mergeCell ref="C266:U266"/>
    <mergeCell ref="L267:P267"/>
    <mergeCell ref="Q267:U267"/>
    <mergeCell ref="C265:U265"/>
    <mergeCell ref="B265:B273"/>
    <mergeCell ref="B276:U276"/>
    <mergeCell ref="Q273:U273"/>
    <mergeCell ref="AE253:AR253"/>
    <mergeCell ref="AE254:AR254"/>
    <mergeCell ref="AE251:AR251"/>
    <mergeCell ref="AE252:AR252"/>
    <mergeCell ref="L215:P215"/>
    <mergeCell ref="B214:B216"/>
    <mergeCell ref="B283:U283"/>
    <mergeCell ref="K243:U244"/>
    <mergeCell ref="K245:U246"/>
    <mergeCell ref="K251:U252"/>
    <mergeCell ref="C269:U269"/>
    <mergeCell ref="L270:P270"/>
    <mergeCell ref="Q270:U270"/>
    <mergeCell ref="C272:U272"/>
    <mergeCell ref="L273:P273"/>
    <mergeCell ref="K253:U254"/>
    <mergeCell ref="B277:L281"/>
    <mergeCell ref="M277:U281"/>
    <mergeCell ref="B257:U260"/>
    <mergeCell ref="B256:U256"/>
    <mergeCell ref="J90:T90"/>
    <mergeCell ref="B9:U9"/>
    <mergeCell ref="J105:T105"/>
    <mergeCell ref="J107:T107"/>
    <mergeCell ref="S117:U117"/>
    <mergeCell ref="S24:U24"/>
    <mergeCell ref="J26:U28"/>
    <mergeCell ref="J61:U61"/>
    <mergeCell ref="S72:U72"/>
    <mergeCell ref="J89:T89"/>
    <mergeCell ref="J92:U93"/>
    <mergeCell ref="B11:U11"/>
    <mergeCell ref="B12:U12"/>
    <mergeCell ref="B14:U14"/>
    <mergeCell ref="C18:J18"/>
    <mergeCell ref="L224:P224"/>
    <mergeCell ref="L202:P202"/>
    <mergeCell ref="J137:U138"/>
    <mergeCell ref="J142:U142"/>
    <mergeCell ref="J147:U148"/>
    <mergeCell ref="J150:U150"/>
    <mergeCell ref="B195:U196"/>
    <mergeCell ref="S172:U172"/>
    <mergeCell ref="C175:T175"/>
    <mergeCell ref="C177:T177"/>
    <mergeCell ref="C179:T179"/>
    <mergeCell ref="L207:P207"/>
    <mergeCell ref="L208:P208"/>
    <mergeCell ref="B220:B221"/>
    <mergeCell ref="L220:P220"/>
    <mergeCell ref="L221:P221"/>
    <mergeCell ref="L203:P203"/>
    <mergeCell ref="L206:P206"/>
    <mergeCell ref="R198:U198"/>
    <mergeCell ref="B198:Q198"/>
    <mergeCell ref="B251:J254"/>
    <mergeCell ref="B200:B203"/>
    <mergeCell ref="B199:K199"/>
    <mergeCell ref="B206:B208"/>
    <mergeCell ref="L200:P200"/>
    <mergeCell ref="L201:P201"/>
    <mergeCell ref="B222:B224"/>
    <mergeCell ref="L199:P199"/>
    <mergeCell ref="L211:P211"/>
    <mergeCell ref="L217:P217"/>
    <mergeCell ref="L222:P222"/>
    <mergeCell ref="L223:P223"/>
  </mergeCells>
  <conditionalFormatting sqref="E75 E111:E118 E120:E134 E136:E138 E141:E143 E145:E148 E150:E152 E154:E158 E160:E164 B166:B169 B171:B172 C172:E172 E77:E103 E105:E109 B283 E31:E73 D238 AD206:AD208 Z206:Z208 AD217 Z217 AD222 Z222 AD220 Z220 AD214:AD215 T214:U216 S217:U219 S214:U215 R214:S219 R229:U233 R220:U226 Z214:Z215 R215:U215">
    <cfRule type="expression" dxfId="485" priority="707" stopIfTrue="1">
      <formula>B31=1</formula>
    </cfRule>
    <cfRule type="expression" dxfId="484" priority="708" stopIfTrue="1">
      <formula>B31=3</formula>
    </cfRule>
    <cfRule type="expression" dxfId="483" priority="709" stopIfTrue="1">
      <formula>B31=2</formula>
    </cfRule>
  </conditionalFormatting>
  <conditionalFormatting sqref="B170">
    <cfRule type="expression" dxfId="482" priority="710" stopIfTrue="1">
      <formula>B170=1</formula>
    </cfRule>
    <cfRule type="expression" dxfId="481" priority="711" stopIfTrue="1">
      <formula>B170=3</formula>
    </cfRule>
    <cfRule type="expression" dxfId="480" priority="712" stopIfTrue="1">
      <formula>B170=2</formula>
    </cfRule>
  </conditionalFormatting>
  <conditionalFormatting sqref="B241:E241">
    <cfRule type="expression" dxfId="479" priority="704" stopIfTrue="1">
      <formula>B241=1</formula>
    </cfRule>
    <cfRule type="expression" dxfId="478" priority="705" stopIfTrue="1">
      <formula>B241=3</formula>
    </cfRule>
    <cfRule type="expression" dxfId="477" priority="706" stopIfTrue="1">
      <formula>B241=2</formula>
    </cfRule>
  </conditionalFormatting>
  <conditionalFormatting sqref="B200 S200:S213">
    <cfRule type="expression" dxfId="476" priority="701" stopIfTrue="1">
      <formula>B200=1</formula>
    </cfRule>
    <cfRule type="expression" dxfId="475" priority="702" stopIfTrue="1">
      <formula>B200=3</formula>
    </cfRule>
    <cfRule type="expression" dxfId="474" priority="703" stopIfTrue="1">
      <formula>B200=2</formula>
    </cfRule>
  </conditionalFormatting>
  <conditionalFormatting sqref="B261:E261">
    <cfRule type="expression" dxfId="473" priority="653" stopIfTrue="1">
      <formula>B261=1</formula>
    </cfRule>
    <cfRule type="expression" dxfId="472" priority="654" stopIfTrue="1">
      <formula>B261=3</formula>
    </cfRule>
    <cfRule type="expression" dxfId="471" priority="655" stopIfTrue="1">
      <formula>B261=2</formula>
    </cfRule>
  </conditionalFormatting>
  <conditionalFormatting sqref="C237:D237">
    <cfRule type="expression" dxfId="470" priority="698" stopIfTrue="1">
      <formula>C237=1</formula>
    </cfRule>
    <cfRule type="expression" dxfId="469" priority="699" stopIfTrue="1">
      <formula>C237=3</formula>
    </cfRule>
    <cfRule type="expression" dxfId="468" priority="700" stopIfTrue="1">
      <formula>C237=2</formula>
    </cfRule>
  </conditionalFormatting>
  <conditionalFormatting sqref="T200:T213">
    <cfRule type="expression" dxfId="467" priority="650" stopIfTrue="1">
      <formula>T200=1</formula>
    </cfRule>
    <cfRule type="expression" dxfId="466" priority="651" stopIfTrue="1">
      <formula>T200=3</formula>
    </cfRule>
    <cfRule type="expression" dxfId="465" priority="652" stopIfTrue="1">
      <formula>T200=2</formula>
    </cfRule>
  </conditionalFormatting>
  <conditionalFormatting sqref="T217:U217">
    <cfRule type="expression" dxfId="464" priority="659" stopIfTrue="1">
      <formula>T217=1</formula>
    </cfRule>
    <cfRule type="expression" dxfId="463" priority="660" stopIfTrue="1">
      <formula>T217=3</formula>
    </cfRule>
    <cfRule type="expression" dxfId="462" priority="661" stopIfTrue="1">
      <formula>T217=2</formula>
    </cfRule>
  </conditionalFormatting>
  <conditionalFormatting sqref="B237">
    <cfRule type="expression" dxfId="461" priority="656" stopIfTrue="1">
      <formula>B237=1</formula>
    </cfRule>
    <cfRule type="expression" dxfId="460" priority="657" stopIfTrue="1">
      <formula>B237=3</formula>
    </cfRule>
    <cfRule type="expression" dxfId="459" priority="658" stopIfTrue="1">
      <formula>B237=2</formula>
    </cfRule>
  </conditionalFormatting>
  <conditionalFormatting sqref="S206">
    <cfRule type="expression" dxfId="458" priority="683" stopIfTrue="1">
      <formula>S206=1</formula>
    </cfRule>
    <cfRule type="expression" dxfId="457" priority="684" stopIfTrue="1">
      <formula>S206=3</formula>
    </cfRule>
    <cfRule type="expression" dxfId="456" priority="685" stopIfTrue="1">
      <formula>S206=2</formula>
    </cfRule>
  </conditionalFormatting>
  <conditionalFormatting sqref="T206:U206">
    <cfRule type="expression" dxfId="455" priority="680" stopIfTrue="1">
      <formula>T206=1</formula>
    </cfRule>
    <cfRule type="expression" dxfId="454" priority="681" stopIfTrue="1">
      <formula>T206=3</formula>
    </cfRule>
    <cfRule type="expression" dxfId="453" priority="682" stopIfTrue="1">
      <formula>T206=2</formula>
    </cfRule>
  </conditionalFormatting>
  <conditionalFormatting sqref="S207:U207">
    <cfRule type="expression" dxfId="452" priority="677" stopIfTrue="1">
      <formula>S207=1</formula>
    </cfRule>
    <cfRule type="expression" dxfId="451" priority="678" stopIfTrue="1">
      <formula>S207=3</formula>
    </cfRule>
    <cfRule type="expression" dxfId="450" priority="679" stopIfTrue="1">
      <formula>S207=2</formula>
    </cfRule>
  </conditionalFormatting>
  <conditionalFormatting sqref="S208:U213">
    <cfRule type="expression" dxfId="449" priority="674" stopIfTrue="1">
      <formula>S208=1</formula>
    </cfRule>
    <cfRule type="expression" dxfId="448" priority="675" stopIfTrue="1">
      <formula>S208=3</formula>
    </cfRule>
    <cfRule type="expression" dxfId="447" priority="676" stopIfTrue="1">
      <formula>S208=2</formula>
    </cfRule>
  </conditionalFormatting>
  <conditionalFormatting sqref="S211">
    <cfRule type="expression" dxfId="446" priority="671" stopIfTrue="1">
      <formula>S211=1</formula>
    </cfRule>
    <cfRule type="expression" dxfId="445" priority="672" stopIfTrue="1">
      <formula>S211=3</formula>
    </cfRule>
    <cfRule type="expression" dxfId="444" priority="673" stopIfTrue="1">
      <formula>S211=2</formula>
    </cfRule>
  </conditionalFormatting>
  <conditionalFormatting sqref="T211">
    <cfRule type="expression" dxfId="443" priority="668" stopIfTrue="1">
      <formula>T211=1</formula>
    </cfRule>
    <cfRule type="expression" dxfId="442" priority="669" stopIfTrue="1">
      <formula>T211=3</formula>
    </cfRule>
    <cfRule type="expression" dxfId="441" priority="670" stopIfTrue="1">
      <formula>T211=2</formula>
    </cfRule>
  </conditionalFormatting>
  <conditionalFormatting sqref="U211">
    <cfRule type="expression" dxfId="440" priority="665" stopIfTrue="1">
      <formula>U211=1</formula>
    </cfRule>
    <cfRule type="expression" dxfId="439" priority="666" stopIfTrue="1">
      <formula>U211=3</formula>
    </cfRule>
    <cfRule type="expression" dxfId="438" priority="667" stopIfTrue="1">
      <formula>U211=2</formula>
    </cfRule>
  </conditionalFormatting>
  <conditionalFormatting sqref="S217">
    <cfRule type="expression" dxfId="437" priority="662" stopIfTrue="1">
      <formula>S217=1</formula>
    </cfRule>
    <cfRule type="expression" dxfId="436" priority="663" stopIfTrue="1">
      <formula>S217=3</formula>
    </cfRule>
    <cfRule type="expression" dxfId="435" priority="664" stopIfTrue="1">
      <formula>S217=2</formula>
    </cfRule>
  </conditionalFormatting>
  <conditionalFormatting sqref="U200:U213">
    <cfRule type="expression" dxfId="434" priority="647" stopIfTrue="1">
      <formula>U200=1</formula>
    </cfRule>
    <cfRule type="expression" dxfId="433" priority="648" stopIfTrue="1">
      <formula>U200=3</formula>
    </cfRule>
    <cfRule type="expression" dxfId="432" priority="649" stopIfTrue="1">
      <formula>U200=2</formula>
    </cfRule>
  </conditionalFormatting>
  <conditionalFormatting sqref="S201 S203 S205 S208:S213">
    <cfRule type="expression" dxfId="431" priority="644" stopIfTrue="1">
      <formula>S201=1</formula>
    </cfRule>
    <cfRule type="expression" dxfId="430" priority="645" stopIfTrue="1">
      <formula>S201=3</formula>
    </cfRule>
    <cfRule type="expression" dxfId="429" priority="646" stopIfTrue="1">
      <formula>S201=2</formula>
    </cfRule>
  </conditionalFormatting>
  <conditionalFormatting sqref="T201 T203 T205 T208:T213">
    <cfRule type="expression" dxfId="428" priority="641" stopIfTrue="1">
      <formula>T201=1</formula>
    </cfRule>
    <cfRule type="expression" dxfId="427" priority="642" stopIfTrue="1">
      <formula>T201=3</formula>
    </cfRule>
    <cfRule type="expression" dxfId="426" priority="643" stopIfTrue="1">
      <formula>T201=2</formula>
    </cfRule>
  </conditionalFormatting>
  <conditionalFormatting sqref="U203">
    <cfRule type="expression" dxfId="425" priority="620" stopIfTrue="1">
      <formula>U203=1</formula>
    </cfRule>
    <cfRule type="expression" dxfId="424" priority="621" stopIfTrue="1">
      <formula>U203=3</formula>
    </cfRule>
    <cfRule type="expression" dxfId="423" priority="622" stopIfTrue="1">
      <formula>U203=2</formula>
    </cfRule>
  </conditionalFormatting>
  <conditionalFormatting sqref="U201 U203 U205 U208:U213">
    <cfRule type="expression" dxfId="422" priority="638" stopIfTrue="1">
      <formula>U201=1</formula>
    </cfRule>
    <cfRule type="expression" dxfId="421" priority="639" stopIfTrue="1">
      <formula>U201=3</formula>
    </cfRule>
    <cfRule type="expression" dxfId="420" priority="640" stopIfTrue="1">
      <formula>U201=2</formula>
    </cfRule>
  </conditionalFormatting>
  <conditionalFormatting sqref="S202">
    <cfRule type="expression" dxfId="419" priority="635" stopIfTrue="1">
      <formula>S202=1</formula>
    </cfRule>
    <cfRule type="expression" dxfId="418" priority="636" stopIfTrue="1">
      <formula>S202=3</formula>
    </cfRule>
    <cfRule type="expression" dxfId="417" priority="637" stopIfTrue="1">
      <formula>S202=2</formula>
    </cfRule>
  </conditionalFormatting>
  <conditionalFormatting sqref="T202">
    <cfRule type="expression" dxfId="416" priority="632" stopIfTrue="1">
      <formula>T202=1</formula>
    </cfRule>
    <cfRule type="expression" dxfId="415" priority="633" stopIfTrue="1">
      <formula>T202=3</formula>
    </cfRule>
    <cfRule type="expression" dxfId="414" priority="634" stopIfTrue="1">
      <formula>T202=2</formula>
    </cfRule>
  </conditionalFormatting>
  <conditionalFormatting sqref="U202">
    <cfRule type="expression" dxfId="413" priority="629" stopIfTrue="1">
      <formula>U202=1</formula>
    </cfRule>
    <cfRule type="expression" dxfId="412" priority="630" stopIfTrue="1">
      <formula>U202=3</formula>
    </cfRule>
    <cfRule type="expression" dxfId="411" priority="631" stopIfTrue="1">
      <formula>U202=2</formula>
    </cfRule>
  </conditionalFormatting>
  <conditionalFormatting sqref="S203">
    <cfRule type="expression" dxfId="410" priority="626" stopIfTrue="1">
      <formula>S203=1</formula>
    </cfRule>
    <cfRule type="expression" dxfId="409" priority="627" stopIfTrue="1">
      <formula>S203=3</formula>
    </cfRule>
    <cfRule type="expression" dxfId="408" priority="628" stopIfTrue="1">
      <formula>S203=2</formula>
    </cfRule>
  </conditionalFormatting>
  <conditionalFormatting sqref="T203">
    <cfRule type="expression" dxfId="407" priority="623" stopIfTrue="1">
      <formula>T203=1</formula>
    </cfRule>
    <cfRule type="expression" dxfId="406" priority="624" stopIfTrue="1">
      <formula>T203=3</formula>
    </cfRule>
    <cfRule type="expression" dxfId="405" priority="625" stopIfTrue="1">
      <formula>T203=2</formula>
    </cfRule>
  </conditionalFormatting>
  <conditionalFormatting sqref="U224 U230">
    <cfRule type="expression" dxfId="404" priority="599" stopIfTrue="1">
      <formula>U224=1</formula>
    </cfRule>
    <cfRule type="expression" dxfId="403" priority="600" stopIfTrue="1">
      <formula>U224=3</formula>
    </cfRule>
    <cfRule type="expression" dxfId="402" priority="601" stopIfTrue="1">
      <formula>U224=2</formula>
    </cfRule>
  </conditionalFormatting>
  <conditionalFormatting sqref="U221">
    <cfRule type="expression" dxfId="401" priority="587" stopIfTrue="1">
      <formula>U221=1</formula>
    </cfRule>
    <cfRule type="expression" dxfId="400" priority="588" stopIfTrue="1">
      <formula>U221=3</formula>
    </cfRule>
    <cfRule type="expression" dxfId="399" priority="589" stopIfTrue="1">
      <formula>U221=2</formula>
    </cfRule>
  </conditionalFormatting>
  <conditionalFormatting sqref="U216">
    <cfRule type="expression" dxfId="398" priority="566" stopIfTrue="1">
      <formula>U216=1</formula>
    </cfRule>
    <cfRule type="expression" dxfId="397" priority="567" stopIfTrue="1">
      <formula>U216=3</formula>
    </cfRule>
    <cfRule type="expression" dxfId="396" priority="568" stopIfTrue="1">
      <formula>U216=2</formula>
    </cfRule>
  </conditionalFormatting>
  <conditionalFormatting sqref="S223 S229">
    <cfRule type="expression" dxfId="395" priority="614" stopIfTrue="1">
      <formula>S223=1</formula>
    </cfRule>
    <cfRule type="expression" dxfId="394" priority="615" stopIfTrue="1">
      <formula>S223=3</formula>
    </cfRule>
    <cfRule type="expression" dxfId="393" priority="616" stopIfTrue="1">
      <formula>S223=2</formula>
    </cfRule>
  </conditionalFormatting>
  <conditionalFormatting sqref="T223 T229">
    <cfRule type="expression" dxfId="392" priority="611" stopIfTrue="1">
      <formula>T223=1</formula>
    </cfRule>
    <cfRule type="expression" dxfId="391" priority="612" stopIfTrue="1">
      <formula>T223=3</formula>
    </cfRule>
    <cfRule type="expression" dxfId="390" priority="613" stopIfTrue="1">
      <formula>T223=2</formula>
    </cfRule>
  </conditionalFormatting>
  <conditionalFormatting sqref="U223 U229">
    <cfRule type="expression" dxfId="389" priority="608" stopIfTrue="1">
      <formula>U223=1</formula>
    </cfRule>
    <cfRule type="expression" dxfId="388" priority="609" stopIfTrue="1">
      <formula>U223=3</formula>
    </cfRule>
    <cfRule type="expression" dxfId="387" priority="610" stopIfTrue="1">
      <formula>U223=2</formula>
    </cfRule>
  </conditionalFormatting>
  <conditionalFormatting sqref="S224 S230">
    <cfRule type="expression" dxfId="386" priority="605" stopIfTrue="1">
      <formula>S224=1</formula>
    </cfRule>
    <cfRule type="expression" dxfId="385" priority="606" stopIfTrue="1">
      <formula>S224=3</formula>
    </cfRule>
    <cfRule type="expression" dxfId="384" priority="607" stopIfTrue="1">
      <formula>S224=2</formula>
    </cfRule>
  </conditionalFormatting>
  <conditionalFormatting sqref="T224 T230">
    <cfRule type="expression" dxfId="383" priority="602" stopIfTrue="1">
      <formula>T224=1</formula>
    </cfRule>
    <cfRule type="expression" dxfId="382" priority="603" stopIfTrue="1">
      <formula>T224=3</formula>
    </cfRule>
    <cfRule type="expression" dxfId="381" priority="604" stopIfTrue="1">
      <formula>T224=2</formula>
    </cfRule>
  </conditionalFormatting>
  <conditionalFormatting sqref="S220:U220 S233:U233">
    <cfRule type="expression" dxfId="380" priority="596" stopIfTrue="1">
      <formula>S220=1</formula>
    </cfRule>
    <cfRule type="expression" dxfId="379" priority="597" stopIfTrue="1">
      <formula>S220=3</formula>
    </cfRule>
    <cfRule type="expression" dxfId="378" priority="598" stopIfTrue="1">
      <formula>S220=2</formula>
    </cfRule>
  </conditionalFormatting>
  <conditionalFormatting sqref="S221">
    <cfRule type="expression" dxfId="377" priority="593" stopIfTrue="1">
      <formula>S221=1</formula>
    </cfRule>
    <cfRule type="expression" dxfId="376" priority="594" stopIfTrue="1">
      <formula>S221=3</formula>
    </cfRule>
    <cfRule type="expression" dxfId="375" priority="595" stopIfTrue="1">
      <formula>S221=2</formula>
    </cfRule>
  </conditionalFormatting>
  <conditionalFormatting sqref="T221">
    <cfRule type="expression" dxfId="374" priority="590" stopIfTrue="1">
      <formula>T221=1</formula>
    </cfRule>
    <cfRule type="expression" dxfId="373" priority="591" stopIfTrue="1">
      <formula>T221=3</formula>
    </cfRule>
    <cfRule type="expression" dxfId="372" priority="592" stopIfTrue="1">
      <formula>T221=2</formula>
    </cfRule>
  </conditionalFormatting>
  <conditionalFormatting sqref="S231">
    <cfRule type="expression" dxfId="371" priority="584" stopIfTrue="1">
      <formula>S231=1</formula>
    </cfRule>
    <cfRule type="expression" dxfId="370" priority="585" stopIfTrue="1">
      <formula>S231=3</formula>
    </cfRule>
    <cfRule type="expression" dxfId="369" priority="586" stopIfTrue="1">
      <formula>S231=2</formula>
    </cfRule>
  </conditionalFormatting>
  <conditionalFormatting sqref="T231">
    <cfRule type="expression" dxfId="368" priority="581" stopIfTrue="1">
      <formula>T231=1</formula>
    </cfRule>
    <cfRule type="expression" dxfId="367" priority="582" stopIfTrue="1">
      <formula>T231=3</formula>
    </cfRule>
    <cfRule type="expression" dxfId="366" priority="583" stopIfTrue="1">
      <formula>T231=2</formula>
    </cfRule>
  </conditionalFormatting>
  <conditionalFormatting sqref="U231">
    <cfRule type="expression" dxfId="365" priority="578" stopIfTrue="1">
      <formula>U231=1</formula>
    </cfRule>
    <cfRule type="expression" dxfId="364" priority="579" stopIfTrue="1">
      <formula>U231=3</formula>
    </cfRule>
    <cfRule type="expression" dxfId="363" priority="580" stopIfTrue="1">
      <formula>U231=2</formula>
    </cfRule>
  </conditionalFormatting>
  <conditionalFormatting sqref="S214:U215">
    <cfRule type="expression" dxfId="362" priority="575" stopIfTrue="1">
      <formula>S214=1</formula>
    </cfRule>
    <cfRule type="expression" dxfId="361" priority="576" stopIfTrue="1">
      <formula>S214=3</formula>
    </cfRule>
    <cfRule type="expression" dxfId="360" priority="577" stopIfTrue="1">
      <formula>S214=2</formula>
    </cfRule>
  </conditionalFormatting>
  <conditionalFormatting sqref="S216">
    <cfRule type="expression" dxfId="359" priority="572" stopIfTrue="1">
      <formula>S216=1</formula>
    </cfRule>
    <cfRule type="expression" dxfId="358" priority="573" stopIfTrue="1">
      <formula>S216=3</formula>
    </cfRule>
    <cfRule type="expression" dxfId="357" priority="574" stopIfTrue="1">
      <formula>S216=2</formula>
    </cfRule>
  </conditionalFormatting>
  <conditionalFormatting sqref="T216">
    <cfRule type="expression" dxfId="356" priority="569" stopIfTrue="1">
      <formula>T216=1</formula>
    </cfRule>
    <cfRule type="expression" dxfId="355" priority="570" stopIfTrue="1">
      <formula>T216=3</formula>
    </cfRule>
    <cfRule type="expression" dxfId="354" priority="571" stopIfTrue="1">
      <formula>T216=2</formula>
    </cfRule>
  </conditionalFormatting>
  <conditionalFormatting sqref="M3:O3">
    <cfRule type="cellIs" dxfId="353" priority="558" operator="equal">
      <formula>$K$19</formula>
    </cfRule>
    <cfRule type="cellIs" dxfId="352" priority="559" operator="equal">
      <formula>$K$19</formula>
    </cfRule>
    <cfRule type="cellIs" dxfId="351" priority="560" operator="equal">
      <formula>$K$19</formula>
    </cfRule>
    <cfRule type="cellIs" dxfId="350" priority="561" operator="equal">
      <formula>$K$19</formula>
    </cfRule>
    <cfRule type="cellIs" dxfId="349" priority="713" stopIfTrue="1" operator="equal">
      <formula>$K$19</formula>
    </cfRule>
    <cfRule type="expression" dxfId="348" priority="714" stopIfTrue="1">
      <formula>"N3=K21"</formula>
    </cfRule>
  </conditionalFormatting>
  <conditionalFormatting sqref="Z200:Z213 S200:U213 AD229:AD233 AD200:AD226 Y229:Z233 R229:U233 Y214:Z226 R214:U226">
    <cfRule type="cellIs" dxfId="347" priority="555" operator="equal">
      <formula>1</formula>
    </cfRule>
    <cfRule type="cellIs" dxfId="346" priority="556" operator="equal">
      <formula>1</formula>
    </cfRule>
    <cfRule type="cellIs" dxfId="345" priority="557" operator="equal">
      <formula>1</formula>
    </cfRule>
    <cfRule type="cellIs" dxfId="344" priority="562" stopIfTrue="1" operator="equal">
      <formula>4</formula>
    </cfRule>
    <cfRule type="cellIs" dxfId="343" priority="563" stopIfTrue="1" operator="equal">
      <formula>4</formula>
    </cfRule>
    <cfRule type="cellIs" dxfId="342" priority="564" stopIfTrue="1" operator="equal">
      <formula>4</formula>
    </cfRule>
    <cfRule type="cellIs" dxfId="341" priority="565" stopIfTrue="1" operator="equal">
      <formula>4</formula>
    </cfRule>
  </conditionalFormatting>
  <conditionalFormatting sqref="AD200">
    <cfRule type="expression" dxfId="340" priority="516" stopIfTrue="1">
      <formula>AD200=1</formula>
    </cfRule>
    <cfRule type="expression" dxfId="339" priority="517" stopIfTrue="1">
      <formula>AD200=3</formula>
    </cfRule>
    <cfRule type="expression" dxfId="338" priority="518" stopIfTrue="1">
      <formula>AD200=2</formula>
    </cfRule>
  </conditionalFormatting>
  <conditionalFormatting sqref="Z211">
    <cfRule type="expression" dxfId="337" priority="531" stopIfTrue="1">
      <formula>Z211=1</formula>
    </cfRule>
    <cfRule type="expression" dxfId="336" priority="532" stopIfTrue="1">
      <formula>Z211=3</formula>
    </cfRule>
    <cfRule type="expression" dxfId="335" priority="533" stopIfTrue="1">
      <formula>Z211=2</formula>
    </cfRule>
  </conditionalFormatting>
  <conditionalFormatting sqref="AD211">
    <cfRule type="expression" dxfId="334" priority="528" stopIfTrue="1">
      <formula>AD211=1</formula>
    </cfRule>
    <cfRule type="expression" dxfId="333" priority="529" stopIfTrue="1">
      <formula>AD211=3</formula>
    </cfRule>
    <cfRule type="expression" dxfId="332" priority="530" stopIfTrue="1">
      <formula>AD211=2</formula>
    </cfRule>
  </conditionalFormatting>
  <conditionalFormatting sqref="Z200">
    <cfRule type="expression" dxfId="331" priority="519" stopIfTrue="1">
      <formula>Z200=1</formula>
    </cfRule>
    <cfRule type="expression" dxfId="330" priority="520" stopIfTrue="1">
      <formula>Z200=3</formula>
    </cfRule>
    <cfRule type="expression" dxfId="329" priority="521" stopIfTrue="1">
      <formula>Z200=2</formula>
    </cfRule>
  </conditionalFormatting>
  <conditionalFormatting sqref="Z201">
    <cfRule type="expression" dxfId="328" priority="510" stopIfTrue="1">
      <formula>Z201=1</formula>
    </cfRule>
    <cfRule type="expression" dxfId="327" priority="511" stopIfTrue="1">
      <formula>Z201=3</formula>
    </cfRule>
    <cfRule type="expression" dxfId="326" priority="512" stopIfTrue="1">
      <formula>Z201=2</formula>
    </cfRule>
  </conditionalFormatting>
  <conditionalFormatting sqref="AD203">
    <cfRule type="expression" dxfId="325" priority="489" stopIfTrue="1">
      <formula>AD203=1</formula>
    </cfRule>
    <cfRule type="expression" dxfId="324" priority="490" stopIfTrue="1">
      <formula>AD203=3</formula>
    </cfRule>
    <cfRule type="expression" dxfId="323" priority="491" stopIfTrue="1">
      <formula>AD203=2</formula>
    </cfRule>
  </conditionalFormatting>
  <conditionalFormatting sqref="AD201">
    <cfRule type="expression" dxfId="322" priority="507" stopIfTrue="1">
      <formula>AD201=1</formula>
    </cfRule>
    <cfRule type="expression" dxfId="321" priority="508" stopIfTrue="1">
      <formula>AD201=3</formula>
    </cfRule>
    <cfRule type="expression" dxfId="320" priority="509" stopIfTrue="1">
      <formula>AD201=2</formula>
    </cfRule>
  </conditionalFormatting>
  <conditionalFormatting sqref="Z202">
    <cfRule type="expression" dxfId="319" priority="501" stopIfTrue="1">
      <formula>Z202=1</formula>
    </cfRule>
    <cfRule type="expression" dxfId="318" priority="502" stopIfTrue="1">
      <formula>Z202=3</formula>
    </cfRule>
    <cfRule type="expression" dxfId="317" priority="503" stopIfTrue="1">
      <formula>Z202=2</formula>
    </cfRule>
  </conditionalFormatting>
  <conditionalFormatting sqref="AD202">
    <cfRule type="expression" dxfId="316" priority="498" stopIfTrue="1">
      <formula>AD202=1</formula>
    </cfRule>
    <cfRule type="expression" dxfId="315" priority="499" stopIfTrue="1">
      <formula>AD202=3</formula>
    </cfRule>
    <cfRule type="expression" dxfId="314" priority="500" stopIfTrue="1">
      <formula>AD202=2</formula>
    </cfRule>
  </conditionalFormatting>
  <conditionalFormatting sqref="Z203">
    <cfRule type="expression" dxfId="313" priority="492" stopIfTrue="1">
      <formula>Z203=1</formula>
    </cfRule>
    <cfRule type="expression" dxfId="312" priority="493" stopIfTrue="1">
      <formula>Z203=3</formula>
    </cfRule>
    <cfRule type="expression" dxfId="311" priority="494" stopIfTrue="1">
      <formula>Z203=2</formula>
    </cfRule>
  </conditionalFormatting>
  <conditionalFormatting sqref="AD224">
    <cfRule type="expression" dxfId="310" priority="468" stopIfTrue="1">
      <formula>AD224=1</formula>
    </cfRule>
    <cfRule type="expression" dxfId="309" priority="469" stopIfTrue="1">
      <formula>AD224=3</formula>
    </cfRule>
    <cfRule type="expression" dxfId="308" priority="470" stopIfTrue="1">
      <formula>AD224=2</formula>
    </cfRule>
  </conditionalFormatting>
  <conditionalFormatting sqref="AD221">
    <cfRule type="expression" dxfId="307" priority="456" stopIfTrue="1">
      <formula>AD221=1</formula>
    </cfRule>
    <cfRule type="expression" dxfId="306" priority="457" stopIfTrue="1">
      <formula>AD221=3</formula>
    </cfRule>
    <cfRule type="expression" dxfId="305" priority="458" stopIfTrue="1">
      <formula>AD221=2</formula>
    </cfRule>
  </conditionalFormatting>
  <conditionalFormatting sqref="AD216">
    <cfRule type="expression" dxfId="304" priority="435" stopIfTrue="1">
      <formula>AD216=1</formula>
    </cfRule>
    <cfRule type="expression" dxfId="303" priority="436" stopIfTrue="1">
      <formula>AD216=3</formula>
    </cfRule>
    <cfRule type="expression" dxfId="302" priority="437" stopIfTrue="1">
      <formula>AD216=2</formula>
    </cfRule>
  </conditionalFormatting>
  <conditionalFormatting sqref="Z223">
    <cfRule type="expression" dxfId="301" priority="480" stopIfTrue="1">
      <formula>Z223=1</formula>
    </cfRule>
    <cfRule type="expression" dxfId="300" priority="481" stopIfTrue="1">
      <formula>Z223=3</formula>
    </cfRule>
    <cfRule type="expression" dxfId="299" priority="482" stopIfTrue="1">
      <formula>Z223=2</formula>
    </cfRule>
  </conditionalFormatting>
  <conditionalFormatting sqref="AD223">
    <cfRule type="expression" dxfId="298" priority="477" stopIfTrue="1">
      <formula>AD223=1</formula>
    </cfRule>
    <cfRule type="expression" dxfId="297" priority="478" stopIfTrue="1">
      <formula>AD223=3</formula>
    </cfRule>
    <cfRule type="expression" dxfId="296" priority="479" stopIfTrue="1">
      <formula>AD223=2</formula>
    </cfRule>
  </conditionalFormatting>
  <conditionalFormatting sqref="Z224">
    <cfRule type="expression" dxfId="295" priority="471" stopIfTrue="1">
      <formula>Z224=1</formula>
    </cfRule>
    <cfRule type="expression" dxfId="294" priority="472" stopIfTrue="1">
      <formula>Z224=3</formula>
    </cfRule>
    <cfRule type="expression" dxfId="293" priority="473" stopIfTrue="1">
      <formula>Z224=2</formula>
    </cfRule>
  </conditionalFormatting>
  <conditionalFormatting sqref="Z221">
    <cfRule type="expression" dxfId="292" priority="459" stopIfTrue="1">
      <formula>Z221=1</formula>
    </cfRule>
    <cfRule type="expression" dxfId="291" priority="460" stopIfTrue="1">
      <formula>Z221=3</formula>
    </cfRule>
    <cfRule type="expression" dxfId="290" priority="461" stopIfTrue="1">
      <formula>Z221=2</formula>
    </cfRule>
  </conditionalFormatting>
  <conditionalFormatting sqref="Z231">
    <cfRule type="expression" dxfId="289" priority="450" stopIfTrue="1">
      <formula>Z231=1</formula>
    </cfRule>
    <cfRule type="expression" dxfId="288" priority="451" stopIfTrue="1">
      <formula>Z231=3</formula>
    </cfRule>
    <cfRule type="expression" dxfId="287" priority="452" stopIfTrue="1">
      <formula>Z231=2</formula>
    </cfRule>
  </conditionalFormatting>
  <conditionalFormatting sqref="AD231">
    <cfRule type="expression" dxfId="286" priority="447" stopIfTrue="1">
      <formula>AD231=1</formula>
    </cfRule>
    <cfRule type="expression" dxfId="285" priority="448" stopIfTrue="1">
      <formula>AD231=3</formula>
    </cfRule>
    <cfRule type="expression" dxfId="284" priority="449" stopIfTrue="1">
      <formula>AD231=2</formula>
    </cfRule>
  </conditionalFormatting>
  <conditionalFormatting sqref="Z216">
    <cfRule type="expression" dxfId="283" priority="438" stopIfTrue="1">
      <formula>Z216=1</formula>
    </cfRule>
    <cfRule type="expression" dxfId="282" priority="439" stopIfTrue="1">
      <formula>Z216=3</formula>
    </cfRule>
    <cfRule type="expression" dxfId="281" priority="440" stopIfTrue="1">
      <formula>Z216=2</formula>
    </cfRule>
  </conditionalFormatting>
  <conditionalFormatting sqref="S231:U231">
    <cfRule type="expression" dxfId="280" priority="367" stopIfTrue="1">
      <formula>S231=1</formula>
    </cfRule>
    <cfRule type="expression" dxfId="279" priority="368" stopIfTrue="1">
      <formula>S231=3</formula>
    </cfRule>
    <cfRule type="expression" dxfId="278" priority="369" stopIfTrue="1">
      <formula>S231=2</formula>
    </cfRule>
  </conditionalFormatting>
  <conditionalFormatting sqref="S216">
    <cfRule type="expression" dxfId="277" priority="364" stopIfTrue="1">
      <formula>S216=1</formula>
    </cfRule>
    <cfRule type="expression" dxfId="276" priority="365" stopIfTrue="1">
      <formula>S216=3</formula>
    </cfRule>
    <cfRule type="expression" dxfId="275" priority="366" stopIfTrue="1">
      <formula>S216=2</formula>
    </cfRule>
  </conditionalFormatting>
  <conditionalFormatting sqref="T216">
    <cfRule type="expression" dxfId="274" priority="361" stopIfTrue="1">
      <formula>T216=1</formula>
    </cfRule>
    <cfRule type="expression" dxfId="273" priority="362" stopIfTrue="1">
      <formula>T216=3</formula>
    </cfRule>
    <cfRule type="expression" dxfId="272" priority="363" stopIfTrue="1">
      <formula>T216=2</formula>
    </cfRule>
  </conditionalFormatting>
  <conditionalFormatting sqref="U216">
    <cfRule type="expression" dxfId="271" priority="358" stopIfTrue="1">
      <formula>U216=1</formula>
    </cfRule>
    <cfRule type="expression" dxfId="270" priority="359" stopIfTrue="1">
      <formula>U216=3</formula>
    </cfRule>
    <cfRule type="expression" dxfId="269" priority="360" stopIfTrue="1">
      <formula>U216=2</formula>
    </cfRule>
  </conditionalFormatting>
  <conditionalFormatting sqref="S216:U216">
    <cfRule type="expression" dxfId="268" priority="355" stopIfTrue="1">
      <formula>S216=1</formula>
    </cfRule>
    <cfRule type="expression" dxfId="267" priority="356" stopIfTrue="1">
      <formula>S216=3</formula>
    </cfRule>
    <cfRule type="expression" dxfId="266" priority="357" stopIfTrue="1">
      <formula>S216=2</formula>
    </cfRule>
  </conditionalFormatting>
  <conditionalFormatting sqref="U225 U231">
    <cfRule type="expression" dxfId="265" priority="337" stopIfTrue="1">
      <formula>U225=1</formula>
    </cfRule>
    <cfRule type="expression" dxfId="264" priority="338" stopIfTrue="1">
      <formula>U225=3</formula>
    </cfRule>
    <cfRule type="expression" dxfId="263" priority="339" stopIfTrue="1">
      <formula>U225=2</formula>
    </cfRule>
  </conditionalFormatting>
  <conditionalFormatting sqref="U229">
    <cfRule type="expression" dxfId="262" priority="325" stopIfTrue="1">
      <formula>U229=1</formula>
    </cfRule>
    <cfRule type="expression" dxfId="261" priority="326" stopIfTrue="1">
      <formula>U229=3</formula>
    </cfRule>
    <cfRule type="expression" dxfId="260" priority="327" stopIfTrue="1">
      <formula>U229=2</formula>
    </cfRule>
  </conditionalFormatting>
  <conditionalFormatting sqref="S224 S230">
    <cfRule type="expression" dxfId="259" priority="352" stopIfTrue="1">
      <formula>S224=1</formula>
    </cfRule>
    <cfRule type="expression" dxfId="258" priority="353" stopIfTrue="1">
      <formula>S224=3</formula>
    </cfRule>
    <cfRule type="expression" dxfId="257" priority="354" stopIfTrue="1">
      <formula>S224=2</formula>
    </cfRule>
  </conditionalFormatting>
  <conditionalFormatting sqref="T224 T230">
    <cfRule type="expression" dxfId="256" priority="349" stopIfTrue="1">
      <formula>T224=1</formula>
    </cfRule>
    <cfRule type="expression" dxfId="255" priority="350" stopIfTrue="1">
      <formula>T224=3</formula>
    </cfRule>
    <cfRule type="expression" dxfId="254" priority="351" stopIfTrue="1">
      <formula>T224=2</formula>
    </cfRule>
  </conditionalFormatting>
  <conditionalFormatting sqref="U224 U230">
    <cfRule type="expression" dxfId="253" priority="346" stopIfTrue="1">
      <formula>U224=1</formula>
    </cfRule>
    <cfRule type="expression" dxfId="252" priority="347" stopIfTrue="1">
      <formula>U224=3</formula>
    </cfRule>
    <cfRule type="expression" dxfId="251" priority="348" stopIfTrue="1">
      <formula>U224=2</formula>
    </cfRule>
  </conditionalFormatting>
  <conditionalFormatting sqref="S225 S231">
    <cfRule type="expression" dxfId="250" priority="343" stopIfTrue="1">
      <formula>S225=1</formula>
    </cfRule>
    <cfRule type="expression" dxfId="249" priority="344" stopIfTrue="1">
      <formula>S225=3</formula>
    </cfRule>
    <cfRule type="expression" dxfId="248" priority="345" stopIfTrue="1">
      <formula>S225=2</formula>
    </cfRule>
  </conditionalFormatting>
  <conditionalFormatting sqref="T225 T231">
    <cfRule type="expression" dxfId="247" priority="340" stopIfTrue="1">
      <formula>T225=1</formula>
    </cfRule>
    <cfRule type="expression" dxfId="246" priority="341" stopIfTrue="1">
      <formula>T225=3</formula>
    </cfRule>
    <cfRule type="expression" dxfId="245" priority="342" stopIfTrue="1">
      <formula>T225=2</formula>
    </cfRule>
  </conditionalFormatting>
  <conditionalFormatting sqref="S221:U221 S214:U215">
    <cfRule type="expression" dxfId="244" priority="334" stopIfTrue="1">
      <formula>S214=1</formula>
    </cfRule>
    <cfRule type="expression" dxfId="243" priority="335" stopIfTrue="1">
      <formula>S214=3</formula>
    </cfRule>
    <cfRule type="expression" dxfId="242" priority="336" stopIfTrue="1">
      <formula>S214=2</formula>
    </cfRule>
  </conditionalFormatting>
  <conditionalFormatting sqref="S229">
    <cfRule type="expression" dxfId="241" priority="331" stopIfTrue="1">
      <formula>S229=1</formula>
    </cfRule>
    <cfRule type="expression" dxfId="240" priority="332" stopIfTrue="1">
      <formula>S229=3</formula>
    </cfRule>
    <cfRule type="expression" dxfId="239" priority="333" stopIfTrue="1">
      <formula>S229=2</formula>
    </cfRule>
  </conditionalFormatting>
  <conditionalFormatting sqref="T229">
    <cfRule type="expression" dxfId="238" priority="328" stopIfTrue="1">
      <formula>T229=1</formula>
    </cfRule>
    <cfRule type="expression" dxfId="237" priority="329" stopIfTrue="1">
      <formula>T229=3</formula>
    </cfRule>
    <cfRule type="expression" dxfId="236" priority="330" stopIfTrue="1">
      <formula>T229=2</formula>
    </cfRule>
  </conditionalFormatting>
  <conditionalFormatting sqref="S232">
    <cfRule type="expression" dxfId="235" priority="322" stopIfTrue="1">
      <formula>S232=1</formula>
    </cfRule>
    <cfRule type="expression" dxfId="234" priority="323" stopIfTrue="1">
      <formula>S232=3</formula>
    </cfRule>
    <cfRule type="expression" dxfId="233" priority="324" stopIfTrue="1">
      <formula>S232=2</formula>
    </cfRule>
  </conditionalFormatting>
  <conditionalFormatting sqref="T232">
    <cfRule type="expression" dxfId="232" priority="319" stopIfTrue="1">
      <formula>T232=1</formula>
    </cfRule>
    <cfRule type="expression" dxfId="231" priority="320" stopIfTrue="1">
      <formula>T232=3</formula>
    </cfRule>
    <cfRule type="expression" dxfId="230" priority="321" stopIfTrue="1">
      <formula>T232=2</formula>
    </cfRule>
  </conditionalFormatting>
  <conditionalFormatting sqref="U232">
    <cfRule type="expression" dxfId="229" priority="316" stopIfTrue="1">
      <formula>U232=1</formula>
    </cfRule>
    <cfRule type="expression" dxfId="228" priority="317" stopIfTrue="1">
      <formula>U232=3</formula>
    </cfRule>
    <cfRule type="expression" dxfId="227" priority="318" stopIfTrue="1">
      <formula>U232=2</formula>
    </cfRule>
  </conditionalFormatting>
  <conditionalFormatting sqref="S232:U232">
    <cfRule type="expression" dxfId="226" priority="313" stopIfTrue="1">
      <formula>S232=1</formula>
    </cfRule>
    <cfRule type="expression" dxfId="225" priority="314" stopIfTrue="1">
      <formula>S232=3</formula>
    </cfRule>
    <cfRule type="expression" dxfId="224" priority="315" stopIfTrue="1">
      <formula>S232=2</formula>
    </cfRule>
  </conditionalFormatting>
  <conditionalFormatting sqref="R206">
    <cfRule type="expression" dxfId="223" priority="310" stopIfTrue="1">
      <formula>R206=1</formula>
    </cfRule>
    <cfRule type="expression" dxfId="222" priority="311" stopIfTrue="1">
      <formula>R206=3</formula>
    </cfRule>
    <cfRule type="expression" dxfId="221" priority="312" stopIfTrue="1">
      <formula>R206=2</formula>
    </cfRule>
  </conditionalFormatting>
  <conditionalFormatting sqref="R207">
    <cfRule type="expression" dxfId="220" priority="307" stopIfTrue="1">
      <formula>R207=1</formula>
    </cfRule>
    <cfRule type="expression" dxfId="219" priority="308" stopIfTrue="1">
      <formula>R207=3</formula>
    </cfRule>
    <cfRule type="expression" dxfId="218" priority="309" stopIfTrue="1">
      <formula>R207=2</formula>
    </cfRule>
  </conditionalFormatting>
  <conditionalFormatting sqref="R208:R213">
    <cfRule type="expression" dxfId="217" priority="304" stopIfTrue="1">
      <formula>R208=1</formula>
    </cfRule>
    <cfRule type="expression" dxfId="216" priority="305" stopIfTrue="1">
      <formula>R208=3</formula>
    </cfRule>
    <cfRule type="expression" dxfId="215" priority="306" stopIfTrue="1">
      <formula>R208=2</formula>
    </cfRule>
  </conditionalFormatting>
  <conditionalFormatting sqref="R211">
    <cfRule type="expression" dxfId="214" priority="301" stopIfTrue="1">
      <formula>R211=1</formula>
    </cfRule>
    <cfRule type="expression" dxfId="213" priority="302" stopIfTrue="1">
      <formula>R211=3</formula>
    </cfRule>
    <cfRule type="expression" dxfId="212" priority="303" stopIfTrue="1">
      <formula>R211=2</formula>
    </cfRule>
  </conditionalFormatting>
  <conditionalFormatting sqref="R217">
    <cfRule type="expression" dxfId="211" priority="298" stopIfTrue="1">
      <formula>R217=1</formula>
    </cfRule>
    <cfRule type="expression" dxfId="210" priority="299" stopIfTrue="1">
      <formula>R217=3</formula>
    </cfRule>
    <cfRule type="expression" dxfId="209" priority="300" stopIfTrue="1">
      <formula>R217=2</formula>
    </cfRule>
  </conditionalFormatting>
  <conditionalFormatting sqref="R200:R213">
    <cfRule type="expression" dxfId="208" priority="295" stopIfTrue="1">
      <formula>R200=1</formula>
    </cfRule>
    <cfRule type="expression" dxfId="207" priority="296" stopIfTrue="1">
      <formula>R200=3</formula>
    </cfRule>
    <cfRule type="expression" dxfId="206" priority="297" stopIfTrue="1">
      <formula>R200=2</formula>
    </cfRule>
  </conditionalFormatting>
  <conditionalFormatting sqref="R201 R203 R205 R208:R213">
    <cfRule type="expression" dxfId="205" priority="292" stopIfTrue="1">
      <formula>R201=1</formula>
    </cfRule>
    <cfRule type="expression" dxfId="204" priority="293" stopIfTrue="1">
      <formula>R201=3</formula>
    </cfRule>
    <cfRule type="expression" dxfId="203" priority="294" stopIfTrue="1">
      <formula>R201=2</formula>
    </cfRule>
  </conditionalFormatting>
  <conditionalFormatting sqref="R202">
    <cfRule type="expression" dxfId="202" priority="289" stopIfTrue="1">
      <formula>R202=1</formula>
    </cfRule>
    <cfRule type="expression" dxfId="201" priority="290" stopIfTrue="1">
      <formula>R202=3</formula>
    </cfRule>
    <cfRule type="expression" dxfId="200" priority="291" stopIfTrue="1">
      <formula>R202=2</formula>
    </cfRule>
  </conditionalFormatting>
  <conditionalFormatting sqref="R203">
    <cfRule type="expression" dxfId="199" priority="286" stopIfTrue="1">
      <formula>R203=1</formula>
    </cfRule>
    <cfRule type="expression" dxfId="198" priority="287" stopIfTrue="1">
      <formula>R203=3</formula>
    </cfRule>
    <cfRule type="expression" dxfId="197" priority="288" stopIfTrue="1">
      <formula>R203=2</formula>
    </cfRule>
  </conditionalFormatting>
  <conditionalFormatting sqref="R223 R229">
    <cfRule type="expression" dxfId="196" priority="280" stopIfTrue="1">
      <formula>R223=1</formula>
    </cfRule>
    <cfRule type="expression" dxfId="195" priority="281" stopIfTrue="1">
      <formula>R223=3</formula>
    </cfRule>
    <cfRule type="expression" dxfId="194" priority="282" stopIfTrue="1">
      <formula>R223=2</formula>
    </cfRule>
  </conditionalFormatting>
  <conditionalFormatting sqref="R224 R230">
    <cfRule type="expression" dxfId="193" priority="277" stopIfTrue="1">
      <formula>R224=1</formula>
    </cfRule>
    <cfRule type="expression" dxfId="192" priority="278" stopIfTrue="1">
      <formula>R224=3</formula>
    </cfRule>
    <cfRule type="expression" dxfId="191" priority="279" stopIfTrue="1">
      <formula>R224=2</formula>
    </cfRule>
  </conditionalFormatting>
  <conditionalFormatting sqref="R220 R233">
    <cfRule type="expression" dxfId="190" priority="274" stopIfTrue="1">
      <formula>R220=1</formula>
    </cfRule>
    <cfRule type="expression" dxfId="189" priority="275" stopIfTrue="1">
      <formula>R220=3</formula>
    </cfRule>
    <cfRule type="expression" dxfId="188" priority="276" stopIfTrue="1">
      <formula>R220=2</formula>
    </cfRule>
  </conditionalFormatting>
  <conditionalFormatting sqref="R221">
    <cfRule type="expression" dxfId="187" priority="271" stopIfTrue="1">
      <formula>R221=1</formula>
    </cfRule>
    <cfRule type="expression" dxfId="186" priority="272" stopIfTrue="1">
      <formula>R221=3</formula>
    </cfRule>
    <cfRule type="expression" dxfId="185" priority="273" stopIfTrue="1">
      <formula>R221=2</formula>
    </cfRule>
  </conditionalFormatting>
  <conditionalFormatting sqref="R231">
    <cfRule type="expression" dxfId="184" priority="268" stopIfTrue="1">
      <formula>R231=1</formula>
    </cfRule>
    <cfRule type="expression" dxfId="183" priority="269" stopIfTrue="1">
      <formula>R231=3</formula>
    </cfRule>
    <cfRule type="expression" dxfId="182" priority="270" stopIfTrue="1">
      <formula>R231=2</formula>
    </cfRule>
  </conditionalFormatting>
  <conditionalFormatting sqref="R214:R215">
    <cfRule type="expression" dxfId="181" priority="265" stopIfTrue="1">
      <formula>R214=1</formula>
    </cfRule>
    <cfRule type="expression" dxfId="180" priority="266" stopIfTrue="1">
      <formula>R214=3</formula>
    </cfRule>
    <cfRule type="expression" dxfId="179" priority="267" stopIfTrue="1">
      <formula>R214=2</formula>
    </cfRule>
  </conditionalFormatting>
  <conditionalFormatting sqref="R216">
    <cfRule type="expression" dxfId="178" priority="262" stopIfTrue="1">
      <formula>R216=1</formula>
    </cfRule>
    <cfRule type="expression" dxfId="177" priority="263" stopIfTrue="1">
      <formula>R216=3</formula>
    </cfRule>
    <cfRule type="expression" dxfId="176" priority="264" stopIfTrue="1">
      <formula>R216=2</formula>
    </cfRule>
  </conditionalFormatting>
  <conditionalFormatting sqref="R200:R213">
    <cfRule type="cellIs" dxfId="175" priority="255" operator="equal">
      <formula>1</formula>
    </cfRule>
    <cfRule type="cellIs" dxfId="174" priority="256" operator="equal">
      <formula>1</formula>
    </cfRule>
    <cfRule type="cellIs" dxfId="173" priority="257" operator="equal">
      <formula>1</formula>
    </cfRule>
    <cfRule type="cellIs" dxfId="172" priority="258" stopIfTrue="1" operator="equal">
      <formula>4</formula>
    </cfRule>
    <cfRule type="cellIs" dxfId="171" priority="259" stopIfTrue="1" operator="equal">
      <formula>4</formula>
    </cfRule>
    <cfRule type="cellIs" dxfId="170" priority="260" stopIfTrue="1" operator="equal">
      <formula>4</formula>
    </cfRule>
    <cfRule type="cellIs" dxfId="169" priority="261" stopIfTrue="1" operator="equal">
      <formula>4</formula>
    </cfRule>
  </conditionalFormatting>
  <conditionalFormatting sqref="R231">
    <cfRule type="expression" dxfId="168" priority="252" stopIfTrue="1">
      <formula>R231=1</formula>
    </cfRule>
    <cfRule type="expression" dxfId="167" priority="253" stopIfTrue="1">
      <formula>R231=3</formula>
    </cfRule>
    <cfRule type="expression" dxfId="166" priority="254" stopIfTrue="1">
      <formula>R231=2</formula>
    </cfRule>
  </conditionalFormatting>
  <conditionalFormatting sqref="R216">
    <cfRule type="expression" dxfId="165" priority="249" stopIfTrue="1">
      <formula>R216=1</formula>
    </cfRule>
    <cfRule type="expression" dxfId="164" priority="250" stopIfTrue="1">
      <formula>R216=3</formula>
    </cfRule>
    <cfRule type="expression" dxfId="163" priority="251" stopIfTrue="1">
      <formula>R216=2</formula>
    </cfRule>
  </conditionalFormatting>
  <conditionalFormatting sqref="R216">
    <cfRule type="expression" dxfId="162" priority="246" stopIfTrue="1">
      <formula>R216=1</formula>
    </cfRule>
    <cfRule type="expression" dxfId="161" priority="247" stopIfTrue="1">
      <formula>R216=3</formula>
    </cfRule>
    <cfRule type="expression" dxfId="160" priority="248" stopIfTrue="1">
      <formula>R216=2</formula>
    </cfRule>
  </conditionalFormatting>
  <conditionalFormatting sqref="R224 R230">
    <cfRule type="expression" dxfId="159" priority="243" stopIfTrue="1">
      <formula>R224=1</formula>
    </cfRule>
    <cfRule type="expression" dxfId="158" priority="244" stopIfTrue="1">
      <formula>R224=3</formula>
    </cfRule>
    <cfRule type="expression" dxfId="157" priority="245" stopIfTrue="1">
      <formula>R224=2</formula>
    </cfRule>
  </conditionalFormatting>
  <conditionalFormatting sqref="R225 R231">
    <cfRule type="expression" dxfId="156" priority="240" stopIfTrue="1">
      <formula>R225=1</formula>
    </cfRule>
    <cfRule type="expression" dxfId="155" priority="241" stopIfTrue="1">
      <formula>R225=3</formula>
    </cfRule>
    <cfRule type="expression" dxfId="154" priority="242" stopIfTrue="1">
      <formula>R225=2</formula>
    </cfRule>
  </conditionalFormatting>
  <conditionalFormatting sqref="R221 R214:R215">
    <cfRule type="expression" dxfId="153" priority="237" stopIfTrue="1">
      <formula>R214=1</formula>
    </cfRule>
    <cfRule type="expression" dxfId="152" priority="238" stopIfTrue="1">
      <formula>R214=3</formula>
    </cfRule>
    <cfRule type="expression" dxfId="151" priority="239" stopIfTrue="1">
      <formula>R214=2</formula>
    </cfRule>
  </conditionalFormatting>
  <conditionalFormatting sqref="R229">
    <cfRule type="expression" dxfId="150" priority="234" stopIfTrue="1">
      <formula>R229=1</formula>
    </cfRule>
    <cfRule type="expression" dxfId="149" priority="235" stopIfTrue="1">
      <formula>R229=3</formula>
    </cfRule>
    <cfRule type="expression" dxfId="148" priority="236" stopIfTrue="1">
      <formula>R229=2</formula>
    </cfRule>
  </conditionalFormatting>
  <conditionalFormatting sqref="R232">
    <cfRule type="expression" dxfId="147" priority="231" stopIfTrue="1">
      <formula>R232=1</formula>
    </cfRule>
    <cfRule type="expression" dxfId="146" priority="232" stopIfTrue="1">
      <formula>R232=3</formula>
    </cfRule>
    <cfRule type="expression" dxfId="145" priority="233" stopIfTrue="1">
      <formula>R232=2</formula>
    </cfRule>
  </conditionalFormatting>
  <conditionalFormatting sqref="R232">
    <cfRule type="expression" dxfId="144" priority="228" stopIfTrue="1">
      <formula>R232=1</formula>
    </cfRule>
    <cfRule type="expression" dxfId="143" priority="229" stopIfTrue="1">
      <formula>R232=3</formula>
    </cfRule>
    <cfRule type="expression" dxfId="142" priority="230" stopIfTrue="1">
      <formula>R232=2</formula>
    </cfRule>
  </conditionalFormatting>
  <conditionalFormatting sqref="S206">
    <cfRule type="expression" dxfId="141" priority="225" stopIfTrue="1">
      <formula>S206=1</formula>
    </cfRule>
    <cfRule type="expression" dxfId="140" priority="226" stopIfTrue="1">
      <formula>S206=3</formula>
    </cfRule>
    <cfRule type="expression" dxfId="139" priority="227" stopIfTrue="1">
      <formula>S206=2</formula>
    </cfRule>
  </conditionalFormatting>
  <conditionalFormatting sqref="S211">
    <cfRule type="expression" dxfId="138" priority="222" stopIfTrue="1">
      <formula>S211=1</formula>
    </cfRule>
    <cfRule type="expression" dxfId="137" priority="223" stopIfTrue="1">
      <formula>S211=3</formula>
    </cfRule>
    <cfRule type="expression" dxfId="136" priority="224" stopIfTrue="1">
      <formula>S211=2</formula>
    </cfRule>
  </conditionalFormatting>
  <conditionalFormatting sqref="S217">
    <cfRule type="expression" dxfId="135" priority="219" stopIfTrue="1">
      <formula>S217=1</formula>
    </cfRule>
    <cfRule type="expression" dxfId="134" priority="220" stopIfTrue="1">
      <formula>S217=3</formula>
    </cfRule>
    <cfRule type="expression" dxfId="133" priority="221" stopIfTrue="1">
      <formula>S217=2</formula>
    </cfRule>
  </conditionalFormatting>
  <conditionalFormatting sqref="S200:S213">
    <cfRule type="expression" dxfId="132" priority="216" stopIfTrue="1">
      <formula>S200=1</formula>
    </cfRule>
    <cfRule type="expression" dxfId="131" priority="217" stopIfTrue="1">
      <formula>S200=3</formula>
    </cfRule>
    <cfRule type="expression" dxfId="130" priority="218" stopIfTrue="1">
      <formula>S200=2</formula>
    </cfRule>
  </conditionalFormatting>
  <conditionalFormatting sqref="S203">
    <cfRule type="expression" dxfId="129" priority="207" stopIfTrue="1">
      <formula>S203=1</formula>
    </cfRule>
    <cfRule type="expression" dxfId="128" priority="208" stopIfTrue="1">
      <formula>S203=3</formula>
    </cfRule>
    <cfRule type="expression" dxfId="127" priority="209" stopIfTrue="1">
      <formula>S203=2</formula>
    </cfRule>
  </conditionalFormatting>
  <conditionalFormatting sqref="S201 S203 S205 S208:S213">
    <cfRule type="expression" dxfId="126" priority="213" stopIfTrue="1">
      <formula>S201=1</formula>
    </cfRule>
    <cfRule type="expression" dxfId="125" priority="214" stopIfTrue="1">
      <formula>S201=3</formula>
    </cfRule>
    <cfRule type="expression" dxfId="124" priority="215" stopIfTrue="1">
      <formula>S201=2</formula>
    </cfRule>
  </conditionalFormatting>
  <conditionalFormatting sqref="S202">
    <cfRule type="expression" dxfId="123" priority="210" stopIfTrue="1">
      <formula>S202=1</formula>
    </cfRule>
    <cfRule type="expression" dxfId="122" priority="211" stopIfTrue="1">
      <formula>S202=3</formula>
    </cfRule>
    <cfRule type="expression" dxfId="121" priority="212" stopIfTrue="1">
      <formula>S202=2</formula>
    </cfRule>
  </conditionalFormatting>
  <conditionalFormatting sqref="S224 S230">
    <cfRule type="expression" dxfId="120" priority="201" stopIfTrue="1">
      <formula>S224=1</formula>
    </cfRule>
    <cfRule type="expression" dxfId="119" priority="202" stopIfTrue="1">
      <formula>S224=3</formula>
    </cfRule>
    <cfRule type="expression" dxfId="118" priority="203" stopIfTrue="1">
      <formula>S224=2</formula>
    </cfRule>
  </conditionalFormatting>
  <conditionalFormatting sqref="S221">
    <cfRule type="expression" dxfId="117" priority="198" stopIfTrue="1">
      <formula>S221=1</formula>
    </cfRule>
    <cfRule type="expression" dxfId="116" priority="199" stopIfTrue="1">
      <formula>S221=3</formula>
    </cfRule>
    <cfRule type="expression" dxfId="115" priority="200" stopIfTrue="1">
      <formula>S221=2</formula>
    </cfRule>
  </conditionalFormatting>
  <conditionalFormatting sqref="S216">
    <cfRule type="expression" dxfId="114" priority="192" stopIfTrue="1">
      <formula>S216=1</formula>
    </cfRule>
    <cfRule type="expression" dxfId="113" priority="193" stopIfTrue="1">
      <formula>S216=3</formula>
    </cfRule>
    <cfRule type="expression" dxfId="112" priority="194" stopIfTrue="1">
      <formula>S216=2</formula>
    </cfRule>
  </conditionalFormatting>
  <conditionalFormatting sqref="S223 S229">
    <cfRule type="expression" dxfId="111" priority="204" stopIfTrue="1">
      <formula>S223=1</formula>
    </cfRule>
    <cfRule type="expression" dxfId="110" priority="205" stopIfTrue="1">
      <formula>S223=3</formula>
    </cfRule>
    <cfRule type="expression" dxfId="109" priority="206" stopIfTrue="1">
      <formula>S223=2</formula>
    </cfRule>
  </conditionalFormatting>
  <conditionalFormatting sqref="S231">
    <cfRule type="expression" dxfId="108" priority="195" stopIfTrue="1">
      <formula>S231=1</formula>
    </cfRule>
    <cfRule type="expression" dxfId="107" priority="196" stopIfTrue="1">
      <formula>S231=3</formula>
    </cfRule>
    <cfRule type="expression" dxfId="106" priority="197" stopIfTrue="1">
      <formula>S231=2</formula>
    </cfRule>
  </conditionalFormatting>
  <conditionalFormatting sqref="S216">
    <cfRule type="expression" dxfId="105" priority="189" stopIfTrue="1">
      <formula>S216=1</formula>
    </cfRule>
    <cfRule type="expression" dxfId="104" priority="190" stopIfTrue="1">
      <formula>S216=3</formula>
    </cfRule>
    <cfRule type="expression" dxfId="103" priority="191" stopIfTrue="1">
      <formula>S216=2</formula>
    </cfRule>
  </conditionalFormatting>
  <conditionalFormatting sqref="S225 S231">
    <cfRule type="expression" dxfId="102" priority="183" stopIfTrue="1">
      <formula>S225=1</formula>
    </cfRule>
    <cfRule type="expression" dxfId="101" priority="184" stopIfTrue="1">
      <formula>S225=3</formula>
    </cfRule>
    <cfRule type="expression" dxfId="100" priority="185" stopIfTrue="1">
      <formula>S225=2</formula>
    </cfRule>
  </conditionalFormatting>
  <conditionalFormatting sqref="S229">
    <cfRule type="expression" dxfId="99" priority="180" stopIfTrue="1">
      <formula>S229=1</formula>
    </cfRule>
    <cfRule type="expression" dxfId="98" priority="181" stopIfTrue="1">
      <formula>S229=3</formula>
    </cfRule>
    <cfRule type="expression" dxfId="97" priority="182" stopIfTrue="1">
      <formula>S229=2</formula>
    </cfRule>
  </conditionalFormatting>
  <conditionalFormatting sqref="S224 S230">
    <cfRule type="expression" dxfId="96" priority="186" stopIfTrue="1">
      <formula>S224=1</formula>
    </cfRule>
    <cfRule type="expression" dxfId="95" priority="187" stopIfTrue="1">
      <formula>S224=3</formula>
    </cfRule>
    <cfRule type="expression" dxfId="94" priority="188" stopIfTrue="1">
      <formula>S224=2</formula>
    </cfRule>
  </conditionalFormatting>
  <conditionalFormatting sqref="S232">
    <cfRule type="expression" dxfId="93" priority="177" stopIfTrue="1">
      <formula>S232=1</formula>
    </cfRule>
    <cfRule type="expression" dxfId="92" priority="178" stopIfTrue="1">
      <formula>S232=3</formula>
    </cfRule>
    <cfRule type="expression" dxfId="91" priority="179" stopIfTrue="1">
      <formula>S232=2</formula>
    </cfRule>
  </conditionalFormatting>
  <conditionalFormatting sqref="U201">
    <cfRule type="expression" dxfId="90" priority="174" stopIfTrue="1">
      <formula>U201=1</formula>
    </cfRule>
    <cfRule type="expression" dxfId="89" priority="175" stopIfTrue="1">
      <formula>U201=3</formula>
    </cfRule>
    <cfRule type="expression" dxfId="88" priority="176" stopIfTrue="1">
      <formula>U201=2</formula>
    </cfRule>
  </conditionalFormatting>
  <conditionalFormatting sqref="B31:D35 B37:D47 B49:D52 B75:D75 B120:D134 B136:D138 B141:D143 B145:D148 B150:D152 B154:D158 B160:D164 B54:D73 B77:D103 B105:D109 B111:D118">
    <cfRule type="expression" dxfId="87" priority="138" stopIfTrue="1">
      <formula>B31=1</formula>
    </cfRule>
    <cfRule type="expression" dxfId="86" priority="139" stopIfTrue="1">
      <formula>B31=3</formula>
    </cfRule>
    <cfRule type="expression" dxfId="85" priority="140" stopIfTrue="1">
      <formula>B31=2</formula>
    </cfRule>
  </conditionalFormatting>
  <conditionalFormatting sqref="B247">
    <cfRule type="expression" dxfId="84" priority="132" stopIfTrue="1">
      <formula>B247=1</formula>
    </cfRule>
    <cfRule type="expression" dxfId="83" priority="133" stopIfTrue="1">
      <formula>B247=3</formula>
    </cfRule>
    <cfRule type="expression" dxfId="82" priority="134" stopIfTrue="1">
      <formula>B247=2</formula>
    </cfRule>
  </conditionalFormatting>
  <conditionalFormatting sqref="B242">
    <cfRule type="expression" dxfId="81" priority="135" stopIfTrue="1">
      <formula>B242=1</formula>
    </cfRule>
    <cfRule type="expression" dxfId="80" priority="136" stopIfTrue="1">
      <formula>B242=3</formula>
    </cfRule>
    <cfRule type="expression" dxfId="79" priority="137" stopIfTrue="1">
      <formula>B242=2</formula>
    </cfRule>
  </conditionalFormatting>
  <conditionalFormatting sqref="B251">
    <cfRule type="expression" dxfId="78" priority="123" stopIfTrue="1">
      <formula>B251=1</formula>
    </cfRule>
    <cfRule type="expression" dxfId="77" priority="124" stopIfTrue="1">
      <formula>B251=3</formula>
    </cfRule>
    <cfRule type="expression" dxfId="76" priority="125" stopIfTrue="1">
      <formula>B251=2</formula>
    </cfRule>
  </conditionalFormatting>
  <conditionalFormatting sqref="B243">
    <cfRule type="expression" dxfId="75" priority="126" stopIfTrue="1">
      <formula>B243=1</formula>
    </cfRule>
    <cfRule type="expression" dxfId="74" priority="127" stopIfTrue="1">
      <formula>B243=3</formula>
    </cfRule>
    <cfRule type="expression" dxfId="73" priority="128" stopIfTrue="1">
      <formula>B243=2</formula>
    </cfRule>
  </conditionalFormatting>
  <conditionalFormatting sqref="B255:E255 B256:B257">
    <cfRule type="expression" dxfId="72" priority="120" stopIfTrue="1">
      <formula>B255=1</formula>
    </cfRule>
    <cfRule type="expression" dxfId="71" priority="121" stopIfTrue="1">
      <formula>B255=3</formula>
    </cfRule>
    <cfRule type="expression" dxfId="70" priority="122" stopIfTrue="1">
      <formula>B255=2</formula>
    </cfRule>
  </conditionalFormatting>
  <conditionalFormatting sqref="Y200:Y213">
    <cfRule type="cellIs" dxfId="69" priority="10" operator="equal">
      <formula>1</formula>
    </cfRule>
    <cfRule type="cellIs" dxfId="68" priority="11" operator="equal">
      <formula>1</formula>
    </cfRule>
    <cfRule type="cellIs" dxfId="67" priority="12" operator="equal">
      <formula>1</formula>
    </cfRule>
    <cfRule type="cellIs" dxfId="66" priority="13" stopIfTrue="1" operator="equal">
      <formula>4</formula>
    </cfRule>
    <cfRule type="cellIs" dxfId="65" priority="14" stopIfTrue="1" operator="equal">
      <formula>4</formula>
    </cfRule>
    <cfRule type="cellIs" dxfId="64" priority="15" stopIfTrue="1" operator="equal">
      <formula>4</formula>
    </cfRule>
    <cfRule type="cellIs" dxfId="63" priority="16" stopIfTrue="1" operator="equal">
      <formula>4</formula>
    </cfRule>
  </conditionalFormatting>
  <conditionalFormatting sqref="Y206">
    <cfRule type="expression" dxfId="62" priority="65" stopIfTrue="1">
      <formula>Y206=1</formula>
    </cfRule>
    <cfRule type="expression" dxfId="61" priority="66" stopIfTrue="1">
      <formula>Y206=3</formula>
    </cfRule>
    <cfRule type="expression" dxfId="60" priority="67" stopIfTrue="1">
      <formula>Y206=2</formula>
    </cfRule>
  </conditionalFormatting>
  <conditionalFormatting sqref="Y207">
    <cfRule type="expression" dxfId="59" priority="62" stopIfTrue="1">
      <formula>Y207=1</formula>
    </cfRule>
    <cfRule type="expression" dxfId="58" priority="63" stopIfTrue="1">
      <formula>Y207=3</formula>
    </cfRule>
    <cfRule type="expression" dxfId="57" priority="64" stopIfTrue="1">
      <formula>Y207=2</formula>
    </cfRule>
  </conditionalFormatting>
  <conditionalFormatting sqref="Y208">
    <cfRule type="expression" dxfId="56" priority="59" stopIfTrue="1">
      <formula>Y208=1</formula>
    </cfRule>
    <cfRule type="expression" dxfId="55" priority="60" stopIfTrue="1">
      <formula>Y208=3</formula>
    </cfRule>
    <cfRule type="expression" dxfId="54" priority="61" stopIfTrue="1">
      <formula>Y208=2</formula>
    </cfRule>
  </conditionalFormatting>
  <conditionalFormatting sqref="Y211">
    <cfRule type="expression" dxfId="53" priority="56" stopIfTrue="1">
      <formula>Y211=1</formula>
    </cfRule>
    <cfRule type="expression" dxfId="52" priority="57" stopIfTrue="1">
      <formula>Y211=3</formula>
    </cfRule>
    <cfRule type="expression" dxfId="51" priority="58" stopIfTrue="1">
      <formula>Y211=2</formula>
    </cfRule>
  </conditionalFormatting>
  <conditionalFormatting sqref="Y217">
    <cfRule type="expression" dxfId="50" priority="53" stopIfTrue="1">
      <formula>Y217=1</formula>
    </cfRule>
    <cfRule type="expression" dxfId="49" priority="54" stopIfTrue="1">
      <formula>Y217=3</formula>
    </cfRule>
    <cfRule type="expression" dxfId="48" priority="55" stopIfTrue="1">
      <formula>Y217=2</formula>
    </cfRule>
  </conditionalFormatting>
  <conditionalFormatting sqref="Y200">
    <cfRule type="expression" dxfId="47" priority="50" stopIfTrue="1">
      <formula>Y200=1</formula>
    </cfRule>
    <cfRule type="expression" dxfId="46" priority="51" stopIfTrue="1">
      <formula>Y200=3</formula>
    </cfRule>
    <cfRule type="expression" dxfId="45" priority="52" stopIfTrue="1">
      <formula>Y200=2</formula>
    </cfRule>
  </conditionalFormatting>
  <conditionalFormatting sqref="Y201">
    <cfRule type="expression" dxfId="44" priority="47" stopIfTrue="1">
      <formula>Y201=1</formula>
    </cfRule>
    <cfRule type="expression" dxfId="43" priority="48" stopIfTrue="1">
      <formula>Y201=3</formula>
    </cfRule>
    <cfRule type="expression" dxfId="42" priority="49" stopIfTrue="1">
      <formula>Y201=2</formula>
    </cfRule>
  </conditionalFormatting>
  <conditionalFormatting sqref="Y202">
    <cfRule type="expression" dxfId="41" priority="44" stopIfTrue="1">
      <formula>Y202=1</formula>
    </cfRule>
    <cfRule type="expression" dxfId="40" priority="45" stopIfTrue="1">
      <formula>Y202=3</formula>
    </cfRule>
    <cfRule type="expression" dxfId="39" priority="46" stopIfTrue="1">
      <formula>Y202=2</formula>
    </cfRule>
  </conditionalFormatting>
  <conditionalFormatting sqref="Y203">
    <cfRule type="expression" dxfId="38" priority="41" stopIfTrue="1">
      <formula>Y203=1</formula>
    </cfRule>
    <cfRule type="expression" dxfId="37" priority="42" stopIfTrue="1">
      <formula>Y203=3</formula>
    </cfRule>
    <cfRule type="expression" dxfId="36" priority="43" stopIfTrue="1">
      <formula>Y203=2</formula>
    </cfRule>
  </conditionalFormatting>
  <conditionalFormatting sqref="Y222">
    <cfRule type="expression" dxfId="35" priority="38" stopIfTrue="1">
      <formula>Y222=1</formula>
    </cfRule>
    <cfRule type="expression" dxfId="34" priority="39" stopIfTrue="1">
      <formula>Y222=3</formula>
    </cfRule>
    <cfRule type="expression" dxfId="33" priority="40" stopIfTrue="1">
      <formula>Y222=2</formula>
    </cfRule>
  </conditionalFormatting>
  <conditionalFormatting sqref="Y223">
    <cfRule type="expression" dxfId="32" priority="35" stopIfTrue="1">
      <formula>Y223=1</formula>
    </cfRule>
    <cfRule type="expression" dxfId="31" priority="36" stopIfTrue="1">
      <formula>Y223=3</formula>
    </cfRule>
    <cfRule type="expression" dxfId="30" priority="37" stopIfTrue="1">
      <formula>Y223=2</formula>
    </cfRule>
  </conditionalFormatting>
  <conditionalFormatting sqref="Y224">
    <cfRule type="expression" dxfId="29" priority="32" stopIfTrue="1">
      <formula>Y224=1</formula>
    </cfRule>
    <cfRule type="expression" dxfId="28" priority="33" stopIfTrue="1">
      <formula>Y224=3</formula>
    </cfRule>
    <cfRule type="expression" dxfId="27" priority="34" stopIfTrue="1">
      <formula>Y224=2</formula>
    </cfRule>
  </conditionalFormatting>
  <conditionalFormatting sqref="Y220">
    <cfRule type="expression" dxfId="26" priority="29" stopIfTrue="1">
      <formula>Y220=1</formula>
    </cfRule>
    <cfRule type="expression" dxfId="25" priority="30" stopIfTrue="1">
      <formula>Y220=3</formula>
    </cfRule>
    <cfRule type="expression" dxfId="24" priority="31" stopIfTrue="1">
      <formula>Y220=2</formula>
    </cfRule>
  </conditionalFormatting>
  <conditionalFormatting sqref="Y221">
    <cfRule type="expression" dxfId="23" priority="26" stopIfTrue="1">
      <formula>Y221=1</formula>
    </cfRule>
    <cfRule type="expression" dxfId="22" priority="27" stopIfTrue="1">
      <formula>Y221=3</formula>
    </cfRule>
    <cfRule type="expression" dxfId="21" priority="28" stopIfTrue="1">
      <formula>Y221=2</formula>
    </cfRule>
  </conditionalFormatting>
  <conditionalFormatting sqref="Y231">
    <cfRule type="expression" dxfId="20" priority="23" stopIfTrue="1">
      <formula>Y231=1</formula>
    </cfRule>
    <cfRule type="expression" dxfId="19" priority="24" stopIfTrue="1">
      <formula>Y231=3</formula>
    </cfRule>
    <cfRule type="expression" dxfId="18" priority="25" stopIfTrue="1">
      <formula>Y231=2</formula>
    </cfRule>
  </conditionalFormatting>
  <conditionalFormatting sqref="Y214:Y215">
    <cfRule type="expression" dxfId="17" priority="20" stopIfTrue="1">
      <formula>Y214=1</formula>
    </cfRule>
    <cfRule type="expression" dxfId="16" priority="21" stopIfTrue="1">
      <formula>Y214=3</formula>
    </cfRule>
    <cfRule type="expression" dxfId="15" priority="22" stopIfTrue="1">
      <formula>Y214=2</formula>
    </cfRule>
  </conditionalFormatting>
  <conditionalFormatting sqref="Y216">
    <cfRule type="expression" dxfId="14" priority="17" stopIfTrue="1">
      <formula>Y216=1</formula>
    </cfRule>
    <cfRule type="expression" dxfId="13" priority="18" stopIfTrue="1">
      <formula>Y216=3</formula>
    </cfRule>
    <cfRule type="expression" dxfId="12" priority="19" stopIfTrue="1">
      <formula>Y216=2</formula>
    </cfRule>
  </conditionalFormatting>
  <conditionalFormatting sqref="Q229:Q233 Q200:Q226">
    <cfRule type="cellIs" dxfId="11" priority="7" operator="equal">
      <formula>$AJ$199</formula>
    </cfRule>
    <cfRule type="cellIs" dxfId="10" priority="8" operator="equal">
      <formula>$AK$199</formula>
    </cfRule>
    <cfRule type="cellIs" dxfId="9" priority="9" operator="equal">
      <formula>$AF$199</formula>
    </cfRule>
  </conditionalFormatting>
  <conditionalFormatting sqref="Z216">
    <cfRule type="expression" dxfId="8" priority="4" stopIfTrue="1">
      <formula>Z216=1</formula>
    </cfRule>
    <cfRule type="expression" dxfId="7" priority="5" stopIfTrue="1">
      <formula>Z216=3</formula>
    </cfRule>
    <cfRule type="expression" dxfId="6" priority="6" stopIfTrue="1">
      <formula>Z216=2</formula>
    </cfRule>
  </conditionalFormatting>
  <conditionalFormatting sqref="Y216">
    <cfRule type="expression" dxfId="5" priority="1" stopIfTrue="1">
      <formula>Y216=1</formula>
    </cfRule>
    <cfRule type="expression" dxfId="4" priority="2" stopIfTrue="1">
      <formula>Y216=3</formula>
    </cfRule>
    <cfRule type="expression" dxfId="3" priority="3" stopIfTrue="1">
      <formula>Y216=2</formula>
    </cfRule>
  </conditionalFormatting>
  <dataValidations count="2">
    <dataValidation type="list" allowBlank="1" showErrorMessage="1" sqref="K17" xr:uid="{00000000-0002-0000-0800-000000000000}">
      <formula1>$AL$43:$AL$74</formula1>
      <formula2>0</formula2>
    </dataValidation>
    <dataValidation type="list" errorStyle="warning" operator="equal" allowBlank="1" showDropDown="1" showInputMessage="1" showErrorMessage="1" error="Seulement 1, 2, 3 ou 4" promptTitle="notation" prompt="1 = acquis_x000a_2 = à renforcer_x000a_3 = en cours d'acquisition_x000a_4 = non encore acquis" sqref="B166:B171 B283 D238" xr:uid="{00000000-0002-0000-0800-000001000000}">
      <formula1>"1,2,3,4"</formula1>
      <formula2>0</formula2>
    </dataValidation>
  </dataValidations>
  <printOptions horizontalCentered="1"/>
  <pageMargins left="0.15748031496062992" right="0.31496062992125984" top="0.31496062992125984" bottom="0.23622047244094491"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4</vt:i4>
      </vt:variant>
    </vt:vector>
  </HeadingPairs>
  <TitlesOfParts>
    <vt:vector size="15" baseType="lpstr">
      <vt:lpstr>Liste des élèves</vt:lpstr>
      <vt:lpstr>Eva. classe</vt:lpstr>
      <vt:lpstr>Eléments travaillés</vt:lpstr>
      <vt:lpstr>Commentaires</vt:lpstr>
      <vt:lpstr>Livret complet</vt:lpstr>
      <vt:lpstr>Profil classe</vt:lpstr>
      <vt:lpstr>Trimestre 1</vt:lpstr>
      <vt:lpstr>Trimestre 2</vt:lpstr>
      <vt:lpstr>Trimestre 3</vt:lpstr>
      <vt:lpstr>Suivis</vt:lpstr>
      <vt:lpstr>APC</vt:lpstr>
      <vt:lpstr>A</vt:lpstr>
      <vt:lpstr>Colombe</vt:lpstr>
      <vt:lpstr>Excel_BuiltIn__FilterDatabase_4</vt:lpstr>
      <vt:lpstr>langage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Odile</dc:creator>
  <cp:lastModifiedBy>User</cp:lastModifiedBy>
  <cp:lastPrinted>2020-08-28T19:30:50Z</cp:lastPrinted>
  <dcterms:created xsi:type="dcterms:W3CDTF">2016-04-28T11:26:59Z</dcterms:created>
  <dcterms:modified xsi:type="dcterms:W3CDTF">2023-05-29T18:06:06Z</dcterms:modified>
</cp:coreProperties>
</file>